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4.xml" ContentType="application/vnd.openxmlformats-officedocument.drawingml.chart+xml"/>
  <Override PartName="/xl/drawings/drawing2.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5.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9A7B05C5-D1D1-4F60-8D9E-FDEB1CBB10AD}" xr6:coauthVersionLast="47" xr6:coauthVersionMax="47" xr10:uidLastSave="{00000000-0000-0000-0000-000000000000}"/>
  <bookViews>
    <workbookView xWindow="-14085" yWindow="-16320" windowWidth="29040" windowHeight="15720" tabRatio="768" xr2:uid="{00000000-000D-0000-FFFF-FFFF00000000}"/>
  </bookViews>
  <sheets>
    <sheet name="Cover Sheet" sheetId="22" r:id="rId1"/>
    <sheet name="Contents" sheetId="29" r:id="rId2"/>
    <sheet name="4.1.1" sheetId="27" r:id="rId3"/>
    <sheet name="4.1.1 (Quarterly)" sheetId="10" r:id="rId4"/>
    <sheet name="4.1.2" sheetId="11" r:id="rId5"/>
    <sheet name="4.1.2 (excl VAT)" sheetId="20" r:id="rId6"/>
    <sheet name="4.1.3" sheetId="31" r:id="rId7"/>
    <sheet name="Charts" sheetId="32" r:id="rId8"/>
    <sheet name="Methodology" sheetId="23" r:id="rId9"/>
  </sheets>
  <externalReferences>
    <externalReference r:id="rId10"/>
  </externalReferences>
  <definedNames>
    <definedName name="_xlnm._FilterDatabase" localSheetId="2" hidden="1">'4.1.1'!$J$35:$J$285</definedName>
    <definedName name="Chart1">#REF!</definedName>
    <definedName name="customers">'[1]Source Data'!$A$1:$H$6272</definedName>
    <definedName name="INPUT_BOX">#REF!</definedName>
    <definedName name="source">'[1]Source Data'!$A$1:$H$6272</definedName>
    <definedName name="t25Q2">#REF!</definedName>
    <definedName name="t29full">#REF!</definedName>
    <definedName name="table_25_Q2">#REF!</definedName>
    <definedName name="table_29_full">#REF!</definedName>
    <definedName name="Table_6.5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44" i="20" l="1"/>
  <c r="O444" i="20"/>
  <c r="L444" i="20"/>
  <c r="K444" i="20"/>
  <c r="I444" i="20"/>
  <c r="H444" i="20"/>
  <c r="S444" i="20" l="1"/>
  <c r="P444" i="20"/>
  <c r="Q444" i="20"/>
  <c r="M444" i="20"/>
  <c r="G444" i="20"/>
  <c r="J444" i="20"/>
  <c r="H160" i="10"/>
  <c r="G160" i="10"/>
  <c r="F160" i="10"/>
  <c r="E160" i="10"/>
  <c r="D160" i="10"/>
  <c r="J160" i="10"/>
  <c r="J460" i="27"/>
  <c r="K443" i="20"/>
  <c r="H443" i="20"/>
  <c r="P443" i="20"/>
  <c r="Q443" i="20" s="1"/>
  <c r="M443" i="20"/>
  <c r="N443" i="20" s="1"/>
  <c r="G443" i="20"/>
  <c r="J443" i="20"/>
  <c r="C11" i="10"/>
  <c r="N444" i="20" l="1"/>
  <c r="S443" i="20"/>
  <c r="J459" i="27" l="1"/>
  <c r="I159" i="10"/>
  <c r="P442" i="20"/>
  <c r="Q442" i="20" s="1"/>
  <c r="M442" i="20"/>
  <c r="N442" i="20" s="1"/>
  <c r="G442" i="20"/>
  <c r="H442" i="20" s="1"/>
  <c r="J442" i="20"/>
  <c r="K442" i="20" s="1"/>
  <c r="J458" i="27"/>
  <c r="S442" i="20" l="1"/>
  <c r="I155" i="10" l="1"/>
  <c r="P441" i="20" l="1"/>
  <c r="Q441" i="20" s="1"/>
  <c r="M441" i="20"/>
  <c r="N441" i="20" s="1"/>
  <c r="G441" i="20"/>
  <c r="H441" i="20" s="1"/>
  <c r="J441" i="20"/>
  <c r="K441" i="20" s="1"/>
  <c r="H159" i="10"/>
  <c r="G159" i="10"/>
  <c r="F159" i="10"/>
  <c r="E159" i="10"/>
  <c r="D159" i="10"/>
  <c r="J159" i="10" l="1"/>
  <c r="S441" i="20"/>
  <c r="J457" i="27"/>
  <c r="P440" i="20"/>
  <c r="Q440" i="20"/>
  <c r="M440" i="20"/>
  <c r="N440" i="20" s="1"/>
  <c r="J440" i="20"/>
  <c r="K440" i="20" s="1"/>
  <c r="G440" i="20"/>
  <c r="H440" i="20" s="1"/>
  <c r="S440" i="20" l="1"/>
  <c r="J456" i="27"/>
  <c r="H158" i="10"/>
  <c r="P439" i="20"/>
  <c r="Q439" i="20" s="1"/>
  <c r="R441" i="20" s="1"/>
  <c r="M439" i="20"/>
  <c r="N439" i="20" s="1"/>
  <c r="O441" i="20" s="1"/>
  <c r="G439" i="20"/>
  <c r="H439" i="20" s="1"/>
  <c r="J439" i="20"/>
  <c r="K439" i="20" s="1"/>
  <c r="L441" i="20" s="1"/>
  <c r="I158" i="10"/>
  <c r="I441" i="20" l="1"/>
  <c r="S439" i="20"/>
  <c r="J455" i="27"/>
  <c r="D62" i="11"/>
  <c r="E62" i="11"/>
  <c r="I62" i="11" s="1"/>
  <c r="F62" i="11"/>
  <c r="G62" i="11"/>
  <c r="H62" i="11"/>
  <c r="C62" i="11"/>
  <c r="D158" i="10"/>
  <c r="P438" i="20" l="1"/>
  <c r="Q438" i="20" s="1"/>
  <c r="M438" i="20"/>
  <c r="N438" i="20" s="1"/>
  <c r="G438" i="20"/>
  <c r="H438" i="20" s="1"/>
  <c r="J438" i="20"/>
  <c r="K438" i="20" s="1"/>
  <c r="G158" i="10"/>
  <c r="F158" i="10"/>
  <c r="E158" i="10"/>
  <c r="S438" i="20" l="1"/>
  <c r="J158" i="10"/>
  <c r="J454" i="27"/>
  <c r="P437" i="20"/>
  <c r="Q437" i="20" s="1"/>
  <c r="M437" i="20"/>
  <c r="N437" i="20" s="1"/>
  <c r="G437" i="20"/>
  <c r="H437" i="20" s="1"/>
  <c r="J437" i="20"/>
  <c r="K437" i="20" s="1"/>
  <c r="S437" i="20" l="1"/>
  <c r="J453" i="27"/>
  <c r="P436" i="20"/>
  <c r="Q436" i="20" s="1"/>
  <c r="R438" i="20" s="1"/>
  <c r="M436" i="20"/>
  <c r="N436" i="20" s="1"/>
  <c r="O438" i="20" s="1"/>
  <c r="G436" i="20"/>
  <c r="H436" i="20" s="1"/>
  <c r="J436" i="20"/>
  <c r="K436" i="20" s="1"/>
  <c r="L438" i="20" s="1"/>
  <c r="I157" i="10"/>
  <c r="S436" i="20" l="1"/>
  <c r="I438" i="20"/>
  <c r="J452" i="27"/>
  <c r="P435" i="20" l="1"/>
  <c r="Q435" i="20" s="1"/>
  <c r="M435" i="20"/>
  <c r="N435" i="20" s="1"/>
  <c r="G435" i="20"/>
  <c r="H435" i="20" s="1"/>
  <c r="J435" i="20"/>
  <c r="K435" i="20" s="1"/>
  <c r="H157" i="10"/>
  <c r="G157" i="10"/>
  <c r="F157" i="10"/>
  <c r="E157" i="10"/>
  <c r="D157" i="10"/>
  <c r="S435" i="20" l="1"/>
  <c r="J157" i="10"/>
  <c r="J451" i="27"/>
  <c r="P434" i="20"/>
  <c r="Q434" i="20" s="1"/>
  <c r="M434" i="20"/>
  <c r="N434" i="20" s="1"/>
  <c r="J434" i="20"/>
  <c r="K434" i="20" s="1"/>
  <c r="G434" i="20"/>
  <c r="H434" i="20" s="1"/>
  <c r="S434" i="20" l="1"/>
  <c r="J450" i="27"/>
  <c r="P433" i="20"/>
  <c r="Q433" i="20" s="1"/>
  <c r="R435" i="20" s="1"/>
  <c r="M433" i="20"/>
  <c r="N433" i="20" s="1"/>
  <c r="O435" i="20" s="1"/>
  <c r="G433" i="20"/>
  <c r="H433" i="20" s="1"/>
  <c r="J433" i="20"/>
  <c r="K433" i="20" s="1"/>
  <c r="L435" i="20" s="1"/>
  <c r="I156" i="10"/>
  <c r="I435" i="20" l="1"/>
  <c r="S433" i="20"/>
  <c r="J449" i="27"/>
  <c r="P432" i="20"/>
  <c r="Q432" i="20" s="1"/>
  <c r="M432" i="20"/>
  <c r="N432" i="20" s="1"/>
  <c r="J432" i="20"/>
  <c r="K432" i="20" s="1"/>
  <c r="G432" i="20"/>
  <c r="H432" i="20" s="1"/>
  <c r="H156" i="10"/>
  <c r="G156" i="10"/>
  <c r="F156" i="10"/>
  <c r="E156" i="10"/>
  <c r="D156" i="10"/>
  <c r="D152" i="10"/>
  <c r="S432" i="20" l="1"/>
  <c r="J156" i="10"/>
  <c r="J448" i="27" l="1"/>
  <c r="P431" i="20"/>
  <c r="Q431" i="20" s="1"/>
  <c r="M431" i="20"/>
  <c r="N431" i="20" s="1"/>
  <c r="G431" i="20"/>
  <c r="H431" i="20" s="1"/>
  <c r="J431" i="20"/>
  <c r="K431" i="20" s="1"/>
  <c r="S431" i="20" l="1"/>
  <c r="J447" i="27"/>
  <c r="P430" i="20"/>
  <c r="Q430" i="20" s="1"/>
  <c r="R432" i="20" s="1"/>
  <c r="M430" i="20"/>
  <c r="N430" i="20" s="1"/>
  <c r="O432" i="20" s="1"/>
  <c r="G430" i="20"/>
  <c r="H430" i="20" s="1"/>
  <c r="J430" i="20"/>
  <c r="K430" i="20" s="1"/>
  <c r="L432" i="20" s="1"/>
  <c r="I432" i="20" l="1"/>
  <c r="S430" i="20"/>
  <c r="J446" i="27"/>
  <c r="M429" i="20"/>
  <c r="H155" i="10" l="1"/>
  <c r="G155" i="10"/>
  <c r="F155" i="10"/>
  <c r="E155" i="10"/>
  <c r="D155" i="10"/>
  <c r="P429" i="20"/>
  <c r="Q429" i="20" s="1"/>
  <c r="N429" i="20"/>
  <c r="G429" i="20"/>
  <c r="H429" i="20" s="1"/>
  <c r="J429" i="20"/>
  <c r="K429" i="20" s="1"/>
  <c r="J445" i="27"/>
  <c r="P428" i="20"/>
  <c r="Q428" i="20" s="1"/>
  <c r="M428" i="20"/>
  <c r="N428" i="20" s="1"/>
  <c r="G428" i="20"/>
  <c r="H428" i="20" s="1"/>
  <c r="J428" i="20"/>
  <c r="K428" i="20" s="1"/>
  <c r="S428" i="20" l="1"/>
  <c r="S429" i="20"/>
  <c r="J155" i="10"/>
  <c r="J444" i="27"/>
  <c r="C61" i="11"/>
  <c r="P427" i="20"/>
  <c r="Q427" i="20" s="1"/>
  <c r="R429" i="20" s="1"/>
  <c r="M427" i="20"/>
  <c r="N427" i="20" s="1"/>
  <c r="O429" i="20" s="1"/>
  <c r="G427" i="20"/>
  <c r="T438" i="20" s="1"/>
  <c r="J427" i="20"/>
  <c r="H61" i="11"/>
  <c r="I154" i="10"/>
  <c r="K427" i="20" l="1"/>
  <c r="V438" i="20"/>
  <c r="H427" i="20"/>
  <c r="U438" i="20" s="1"/>
  <c r="J443" i="27"/>
  <c r="D61" i="11"/>
  <c r="E61" i="11"/>
  <c r="F61" i="11"/>
  <c r="G61" i="11"/>
  <c r="P426" i="20"/>
  <c r="Q426" i="20" s="1"/>
  <c r="M426" i="20"/>
  <c r="N426" i="20" s="1"/>
  <c r="G426" i="20"/>
  <c r="H426" i="20" s="1"/>
  <c r="J426" i="20"/>
  <c r="K426" i="20" s="1"/>
  <c r="H154" i="10"/>
  <c r="G154" i="10"/>
  <c r="F154" i="10"/>
  <c r="E154" i="10"/>
  <c r="D154" i="10"/>
  <c r="I429" i="20" l="1"/>
  <c r="J154" i="10"/>
  <c r="S427" i="20"/>
  <c r="L429" i="20"/>
  <c r="W438" i="20"/>
  <c r="I61" i="11"/>
  <c r="S426" i="20"/>
  <c r="J442" i="27"/>
  <c r="J441" i="27"/>
  <c r="P425" i="20" l="1"/>
  <c r="Q425" i="20" s="1"/>
  <c r="M425" i="20"/>
  <c r="N425" i="20" s="1"/>
  <c r="G425" i="20"/>
  <c r="H425" i="20" s="1"/>
  <c r="J425" i="20"/>
  <c r="K425" i="20" s="1"/>
  <c r="S425" i="20" l="1"/>
  <c r="P424" i="20" l="1"/>
  <c r="Q424" i="20" s="1"/>
  <c r="R426" i="20" s="1"/>
  <c r="M424" i="20"/>
  <c r="N424" i="20" s="1"/>
  <c r="O426" i="20" s="1"/>
  <c r="G424" i="20"/>
  <c r="H424" i="20" s="1"/>
  <c r="J424" i="20"/>
  <c r="K424" i="20" s="1"/>
  <c r="L426" i="20" s="1"/>
  <c r="I153" i="10"/>
  <c r="D153" i="10"/>
  <c r="I426" i="20" l="1"/>
  <c r="S424" i="20"/>
  <c r="J440" i="27"/>
  <c r="M423" i="20"/>
  <c r="N423" i="20" s="1"/>
  <c r="P423" i="20"/>
  <c r="Q423" i="20" s="1"/>
  <c r="G423" i="20"/>
  <c r="H423" i="20" s="1"/>
  <c r="J423" i="20"/>
  <c r="K423" i="20" s="1"/>
  <c r="H153" i="10"/>
  <c r="G153" i="10"/>
  <c r="F153" i="10"/>
  <c r="E153" i="10"/>
  <c r="S423" i="20" l="1"/>
  <c r="J153" i="10"/>
  <c r="J439" i="27"/>
  <c r="I152" i="10"/>
  <c r="I151" i="10"/>
  <c r="P422" i="20"/>
  <c r="Q422" i="20" s="1"/>
  <c r="M422" i="20"/>
  <c r="N422" i="20" s="1"/>
  <c r="G422" i="20"/>
  <c r="H422" i="20" s="1"/>
  <c r="J422" i="20"/>
  <c r="K422" i="20" s="1"/>
  <c r="S422" i="20" l="1"/>
  <c r="J438" i="27"/>
  <c r="P421" i="20"/>
  <c r="Q421" i="20" s="1"/>
  <c r="R423" i="20" s="1"/>
  <c r="M421" i="20"/>
  <c r="N421" i="20" s="1"/>
  <c r="O423" i="20" s="1"/>
  <c r="G421" i="20"/>
  <c r="H421" i="20" s="1"/>
  <c r="I423" i="20" s="1"/>
  <c r="J421" i="20"/>
  <c r="K421" i="20" s="1"/>
  <c r="L423" i="20" s="1"/>
  <c r="J437" i="27"/>
  <c r="S421" i="20" l="1"/>
  <c r="H152" i="10" l="1"/>
  <c r="G152" i="10"/>
  <c r="F152" i="10"/>
  <c r="E152" i="10"/>
  <c r="P420" i="20"/>
  <c r="Q420" i="20" s="1"/>
  <c r="M420" i="20"/>
  <c r="N420" i="20" s="1"/>
  <c r="G420" i="20"/>
  <c r="H420" i="20" s="1"/>
  <c r="J420" i="20"/>
  <c r="K420" i="20" s="1"/>
  <c r="S420" i="20" l="1"/>
  <c r="J152" i="10"/>
  <c r="J436" i="27"/>
  <c r="P419" i="20"/>
  <c r="Q419" i="20" s="1"/>
  <c r="M419" i="20"/>
  <c r="N419" i="20" s="1"/>
  <c r="G419" i="20"/>
  <c r="H419" i="20" s="1"/>
  <c r="J419" i="20"/>
  <c r="K419" i="20" s="1"/>
  <c r="S419" i="20" l="1"/>
  <c r="J435" i="27"/>
  <c r="H60" i="11"/>
  <c r="H59" i="11"/>
  <c r="P418" i="20" l="1"/>
  <c r="Q418" i="20" s="1"/>
  <c r="R420" i="20" s="1"/>
  <c r="M418" i="20"/>
  <c r="N418" i="20" s="1"/>
  <c r="O420" i="20" s="1"/>
  <c r="G418" i="20"/>
  <c r="H418" i="20" s="1"/>
  <c r="I420" i="20" s="1"/>
  <c r="J418" i="20"/>
  <c r="K418" i="20" s="1"/>
  <c r="L420" i="20" s="1"/>
  <c r="S418" i="20" l="1"/>
  <c r="J434" i="27"/>
  <c r="P417" i="20"/>
  <c r="Q417" i="20" s="1"/>
  <c r="M417" i="20"/>
  <c r="N417" i="20" s="1"/>
  <c r="G417" i="20"/>
  <c r="H417" i="20" s="1"/>
  <c r="J417" i="20"/>
  <c r="K417" i="20" s="1"/>
  <c r="H151" i="10"/>
  <c r="G150" i="10"/>
  <c r="G151" i="10"/>
  <c r="F151" i="10"/>
  <c r="F150" i="10"/>
  <c r="E151" i="10"/>
  <c r="D151" i="10"/>
  <c r="S417" i="20" l="1"/>
  <c r="J151" i="10"/>
  <c r="J433" i="27"/>
  <c r="I150" i="10"/>
  <c r="P416" i="20"/>
  <c r="Q416" i="20" s="1"/>
  <c r="M416" i="20"/>
  <c r="N416" i="20" s="1"/>
  <c r="G416" i="20"/>
  <c r="H416" i="20" s="1"/>
  <c r="J416" i="20"/>
  <c r="K416" i="20" s="1"/>
  <c r="S416" i="20" l="1"/>
  <c r="J432" i="27"/>
  <c r="P415" i="20"/>
  <c r="Q415" i="20" s="1"/>
  <c r="R417" i="20" s="1"/>
  <c r="M415" i="20"/>
  <c r="N415" i="20" s="1"/>
  <c r="O417" i="20" s="1"/>
  <c r="G415" i="20"/>
  <c r="J415" i="20"/>
  <c r="C60" i="11"/>
  <c r="K415" i="20" l="1"/>
  <c r="V426" i="20"/>
  <c r="H415" i="20"/>
  <c r="U426" i="20" s="1"/>
  <c r="T426" i="20"/>
  <c r="J431" i="27"/>
  <c r="D60" i="11"/>
  <c r="P414" i="20"/>
  <c r="Q414" i="20" s="1"/>
  <c r="M414" i="20"/>
  <c r="N414" i="20" s="1"/>
  <c r="G414" i="20"/>
  <c r="H414" i="20" s="1"/>
  <c r="J414" i="20"/>
  <c r="K414" i="20" s="1"/>
  <c r="G60" i="11"/>
  <c r="F60" i="11"/>
  <c r="E60" i="11"/>
  <c r="I149" i="10"/>
  <c r="I144" i="10"/>
  <c r="I146" i="10"/>
  <c r="H150" i="10"/>
  <c r="E150" i="10"/>
  <c r="D150" i="10"/>
  <c r="D149" i="10"/>
  <c r="S415" i="20" l="1"/>
  <c r="I417" i="20"/>
  <c r="L417" i="20"/>
  <c r="W426" i="20"/>
  <c r="S414" i="20"/>
  <c r="I60" i="11"/>
  <c r="J150" i="10"/>
  <c r="J430" i="27"/>
  <c r="P413" i="20" l="1"/>
  <c r="Q413" i="20" s="1"/>
  <c r="M413" i="20"/>
  <c r="N413" i="20" s="1"/>
  <c r="G413" i="20"/>
  <c r="H413" i="20" s="1"/>
  <c r="J413" i="20"/>
  <c r="K413" i="20" s="1"/>
  <c r="S413" i="20" l="1"/>
  <c r="J429" i="27"/>
  <c r="P412" i="20"/>
  <c r="Q412" i="20" s="1"/>
  <c r="R414" i="20" s="1"/>
  <c r="M412" i="20"/>
  <c r="N412" i="20" s="1"/>
  <c r="O414" i="20" s="1"/>
  <c r="G412" i="20"/>
  <c r="H412" i="20" s="1"/>
  <c r="J412" i="20"/>
  <c r="K412" i="20" s="1"/>
  <c r="L414" i="20" s="1"/>
  <c r="I414" i="20" l="1"/>
  <c r="S412" i="20"/>
  <c r="J428" i="27"/>
  <c r="P411" i="20"/>
  <c r="Q411" i="20" s="1"/>
  <c r="M411" i="20"/>
  <c r="N411" i="20" s="1"/>
  <c r="G411" i="20"/>
  <c r="H411" i="20" s="1"/>
  <c r="J411" i="20"/>
  <c r="K411" i="20" s="1"/>
  <c r="H149" i="10"/>
  <c r="G149" i="10"/>
  <c r="F149" i="10"/>
  <c r="E149" i="10"/>
  <c r="S411" i="20" l="1"/>
  <c r="J149" i="10"/>
  <c r="J427" i="27"/>
  <c r="P410" i="20" l="1"/>
  <c r="Q410" i="20" s="1"/>
  <c r="M410" i="20"/>
  <c r="N410" i="20" s="1"/>
  <c r="G410" i="20"/>
  <c r="H410" i="20" s="1"/>
  <c r="J410" i="20"/>
  <c r="K410" i="20" s="1"/>
  <c r="S410" i="20" l="1"/>
  <c r="J426" i="27"/>
  <c r="P409" i="20"/>
  <c r="Q409" i="20" s="1"/>
  <c r="R411" i="20" s="1"/>
  <c r="M409" i="20"/>
  <c r="N409" i="20" s="1"/>
  <c r="O411" i="20" s="1"/>
  <c r="G409" i="20"/>
  <c r="H409" i="20" s="1"/>
  <c r="J409" i="20"/>
  <c r="K409" i="20" s="1"/>
  <c r="L411" i="20" s="1"/>
  <c r="I411" i="20" l="1"/>
  <c r="S409" i="20"/>
  <c r="J425" i="27"/>
  <c r="P408" i="20"/>
  <c r="Q408" i="20" s="1"/>
  <c r="M408" i="20"/>
  <c r="N408" i="20" s="1"/>
  <c r="G408" i="20"/>
  <c r="H408" i="20" s="1"/>
  <c r="J408" i="20"/>
  <c r="K408" i="20" s="1"/>
  <c r="I148" i="10"/>
  <c r="H148" i="10"/>
  <c r="G148" i="10"/>
  <c r="F148" i="10"/>
  <c r="E148" i="10"/>
  <c r="D148" i="10"/>
  <c r="J148" i="10" l="1"/>
  <c r="S408" i="20"/>
  <c r="J424" i="27"/>
  <c r="P407" i="20" l="1"/>
  <c r="Q407" i="20" s="1"/>
  <c r="M407" i="20"/>
  <c r="N407" i="20" s="1"/>
  <c r="G407" i="20"/>
  <c r="H407" i="20" s="1"/>
  <c r="J407" i="20"/>
  <c r="K407" i="20" s="1"/>
  <c r="S407" i="20" l="1"/>
  <c r="J423" i="27"/>
  <c r="P406" i="20"/>
  <c r="Q406" i="20" s="1"/>
  <c r="R408" i="20" s="1"/>
  <c r="M406" i="20"/>
  <c r="N406" i="20" s="1"/>
  <c r="O408" i="20" s="1"/>
  <c r="G406" i="20"/>
  <c r="H406" i="20" s="1"/>
  <c r="I408" i="20" s="1"/>
  <c r="J406" i="20"/>
  <c r="K406" i="20" s="1"/>
  <c r="L408" i="20" s="1"/>
  <c r="S406" i="20" l="1"/>
  <c r="J422" i="27"/>
  <c r="P405" i="20" l="1"/>
  <c r="Q405" i="20" s="1"/>
  <c r="M405" i="20"/>
  <c r="N405" i="20" s="1"/>
  <c r="G405" i="20"/>
  <c r="H405" i="20" s="1"/>
  <c r="J405" i="20"/>
  <c r="K405" i="20" s="1"/>
  <c r="I147" i="10"/>
  <c r="H147" i="10"/>
  <c r="G147" i="10"/>
  <c r="F147" i="10"/>
  <c r="E147" i="10"/>
  <c r="D147" i="10"/>
  <c r="S405" i="20" l="1"/>
  <c r="J147" i="10"/>
  <c r="J421" i="27" l="1"/>
  <c r="P404" i="20"/>
  <c r="Q404" i="20" s="1"/>
  <c r="M404" i="20"/>
  <c r="N404" i="20" s="1"/>
  <c r="G404" i="20"/>
  <c r="H404" i="20" s="1"/>
  <c r="J404" i="20"/>
  <c r="K404" i="20" s="1"/>
  <c r="S404" i="20" l="1"/>
  <c r="J420" i="27"/>
  <c r="P403" i="20"/>
  <c r="Q403" i="20" s="1"/>
  <c r="R405" i="20" s="1"/>
  <c r="M403" i="20"/>
  <c r="N403" i="20" s="1"/>
  <c r="O405" i="20" s="1"/>
  <c r="G403" i="20"/>
  <c r="J403" i="20"/>
  <c r="J419" i="27"/>
  <c r="H146" i="10"/>
  <c r="G146" i="10"/>
  <c r="F146" i="10"/>
  <c r="E146" i="10"/>
  <c r="D146" i="10"/>
  <c r="P402" i="20"/>
  <c r="Q402" i="20" s="1"/>
  <c r="M402" i="20"/>
  <c r="N402" i="20" s="1"/>
  <c r="G402" i="20"/>
  <c r="H402" i="20" s="1"/>
  <c r="J402" i="20"/>
  <c r="K402" i="20" s="1"/>
  <c r="G59" i="11"/>
  <c r="F59" i="11"/>
  <c r="E59" i="11"/>
  <c r="D59" i="11"/>
  <c r="C59" i="11"/>
  <c r="J418" i="27"/>
  <c r="D145" i="10"/>
  <c r="J417" i="27"/>
  <c r="P401" i="20"/>
  <c r="Q401" i="20" s="1"/>
  <c r="M401" i="20"/>
  <c r="N401" i="20" s="1"/>
  <c r="G401" i="20"/>
  <c r="H401" i="20" s="1"/>
  <c r="J401" i="20"/>
  <c r="K401" i="20" s="1"/>
  <c r="P400" i="20"/>
  <c r="Q400" i="20" s="1"/>
  <c r="M400" i="20"/>
  <c r="N400" i="20" s="1"/>
  <c r="J400" i="20"/>
  <c r="K400" i="20" s="1"/>
  <c r="G400" i="20"/>
  <c r="H400" i="20" s="1"/>
  <c r="J416" i="27"/>
  <c r="P399" i="20"/>
  <c r="Q399" i="20" s="1"/>
  <c r="M399" i="20"/>
  <c r="N399" i="20" s="1"/>
  <c r="G399" i="20"/>
  <c r="H399" i="20" s="1"/>
  <c r="J399" i="20"/>
  <c r="K399" i="20" s="1"/>
  <c r="E145" i="10"/>
  <c r="F145" i="10"/>
  <c r="G145" i="10"/>
  <c r="H145" i="10"/>
  <c r="I145" i="10"/>
  <c r="J415" i="27"/>
  <c r="J414" i="27"/>
  <c r="P398" i="20"/>
  <c r="Q398" i="20" s="1"/>
  <c r="M398" i="20"/>
  <c r="N398" i="20" s="1"/>
  <c r="G398" i="20"/>
  <c r="H398" i="20" s="1"/>
  <c r="J398" i="20"/>
  <c r="K398" i="20" s="1"/>
  <c r="H58" i="11"/>
  <c r="P397" i="20"/>
  <c r="Q397" i="20" s="1"/>
  <c r="M397" i="20"/>
  <c r="N397" i="20" s="1"/>
  <c r="G397" i="20"/>
  <c r="H397" i="20" s="1"/>
  <c r="J397" i="20"/>
  <c r="K397" i="20" s="1"/>
  <c r="J413" i="27"/>
  <c r="H144" i="10"/>
  <c r="G144" i="10"/>
  <c r="F144" i="10"/>
  <c r="E144" i="10"/>
  <c r="D144" i="10"/>
  <c r="I143" i="10"/>
  <c r="H143" i="10"/>
  <c r="G143" i="10"/>
  <c r="F143" i="10"/>
  <c r="E143" i="10"/>
  <c r="D143" i="10"/>
  <c r="G396" i="20"/>
  <c r="H396" i="20" s="1"/>
  <c r="J396" i="20"/>
  <c r="K396" i="20" s="1"/>
  <c r="M396" i="20"/>
  <c r="N396" i="20" s="1"/>
  <c r="P396" i="20"/>
  <c r="Q396" i="20" s="1"/>
  <c r="J412" i="27"/>
  <c r="P395" i="20"/>
  <c r="Q395" i="20" s="1"/>
  <c r="M395" i="20"/>
  <c r="N395" i="20" s="1"/>
  <c r="G395" i="20"/>
  <c r="H395" i="20" s="1"/>
  <c r="J395" i="20"/>
  <c r="K395" i="20" s="1"/>
  <c r="J411" i="27"/>
  <c r="P394" i="20"/>
  <c r="Q394" i="20" s="1"/>
  <c r="M394" i="20"/>
  <c r="N394" i="20" s="1"/>
  <c r="G394" i="20"/>
  <c r="H394" i="20" s="1"/>
  <c r="J394" i="20"/>
  <c r="K394" i="20" s="1"/>
  <c r="J410" i="27"/>
  <c r="P393" i="20"/>
  <c r="Q393" i="20" s="1"/>
  <c r="M393" i="20"/>
  <c r="N393" i="20" s="1"/>
  <c r="G393" i="20"/>
  <c r="H393" i="20" s="1"/>
  <c r="J393" i="20"/>
  <c r="K393" i="20" s="1"/>
  <c r="J409" i="27"/>
  <c r="P392" i="20"/>
  <c r="Q392" i="20" s="1"/>
  <c r="M392" i="20"/>
  <c r="N392" i="20" s="1"/>
  <c r="G392" i="20"/>
  <c r="H392" i="20" s="1"/>
  <c r="J392" i="20"/>
  <c r="K392" i="20" s="1"/>
  <c r="J408" i="27"/>
  <c r="P391" i="20"/>
  <c r="Q391" i="20" s="1"/>
  <c r="M391" i="20"/>
  <c r="N391" i="20" s="1"/>
  <c r="J391" i="20"/>
  <c r="G391" i="20"/>
  <c r="J407" i="27"/>
  <c r="I142" i="10"/>
  <c r="G390" i="20"/>
  <c r="H390" i="20" s="1"/>
  <c r="J390" i="20"/>
  <c r="K390" i="20" s="1"/>
  <c r="M390" i="20"/>
  <c r="N390" i="20" s="1"/>
  <c r="P390" i="20"/>
  <c r="Q390" i="20" s="1"/>
  <c r="D58" i="11"/>
  <c r="E58" i="11"/>
  <c r="F58" i="11"/>
  <c r="G58" i="11"/>
  <c r="C58" i="11"/>
  <c r="E142" i="10"/>
  <c r="F142" i="10"/>
  <c r="G142" i="10"/>
  <c r="H142" i="10"/>
  <c r="D142" i="10"/>
  <c r="J406" i="27"/>
  <c r="P388" i="20"/>
  <c r="Q388" i="20" s="1"/>
  <c r="P389" i="20"/>
  <c r="Q389" i="20" s="1"/>
  <c r="M388" i="20"/>
  <c r="N388" i="20" s="1"/>
  <c r="M389" i="20"/>
  <c r="N389" i="20" s="1"/>
  <c r="G389" i="20"/>
  <c r="H389" i="20" s="1"/>
  <c r="J389" i="20"/>
  <c r="K389" i="20" s="1"/>
  <c r="J405" i="27"/>
  <c r="P387" i="20"/>
  <c r="Q387" i="20" s="1"/>
  <c r="M387" i="20"/>
  <c r="N387" i="20" s="1"/>
  <c r="G388" i="20"/>
  <c r="H388" i="20" s="1"/>
  <c r="J388" i="20"/>
  <c r="K388" i="20" s="1"/>
  <c r="I141" i="10"/>
  <c r="H141" i="10"/>
  <c r="G141" i="10"/>
  <c r="F141" i="10"/>
  <c r="E141" i="10"/>
  <c r="D141" i="10"/>
  <c r="J404" i="27"/>
  <c r="G387" i="20"/>
  <c r="H387" i="20" s="1"/>
  <c r="J387" i="20"/>
  <c r="K387" i="20" s="1"/>
  <c r="P386" i="20"/>
  <c r="Q386" i="20" s="1"/>
  <c r="M386" i="20"/>
  <c r="N386" i="20" s="1"/>
  <c r="B64" i="31"/>
  <c r="B65" i="31" s="1"/>
  <c r="B66" i="31" s="1"/>
  <c r="B67" i="31" s="1"/>
  <c r="J403" i="27"/>
  <c r="T138" i="20"/>
  <c r="A284" i="20"/>
  <c r="A296" i="20" s="1"/>
  <c r="A308" i="20" s="1"/>
  <c r="A320" i="20" s="1"/>
  <c r="A332" i="20" s="1"/>
  <c r="A344" i="20" s="1"/>
  <c r="A356" i="20" s="1"/>
  <c r="A285" i="20"/>
  <c r="A297" i="20" s="1"/>
  <c r="A309" i="20" s="1"/>
  <c r="A321" i="20" s="1"/>
  <c r="A333" i="20" s="1"/>
  <c r="A345" i="20" s="1"/>
  <c r="A357" i="20" s="1"/>
  <c r="A286" i="20"/>
  <c r="A298" i="20" s="1"/>
  <c r="A310" i="20" s="1"/>
  <c r="A322" i="20" s="1"/>
  <c r="A334" i="20" s="1"/>
  <c r="A346" i="20" s="1"/>
  <c r="A358" i="20" s="1"/>
  <c r="A287" i="20"/>
  <c r="A299" i="20" s="1"/>
  <c r="A311" i="20" s="1"/>
  <c r="A323" i="20" s="1"/>
  <c r="A335" i="20" s="1"/>
  <c r="A347" i="20" s="1"/>
  <c r="A359" i="20" s="1"/>
  <c r="A288" i="20"/>
  <c r="A300" i="20" s="1"/>
  <c r="A312" i="20" s="1"/>
  <c r="A324" i="20" s="1"/>
  <c r="A336" i="20" s="1"/>
  <c r="A348" i="20" s="1"/>
  <c r="A360" i="20" s="1"/>
  <c r="A289" i="20"/>
  <c r="A301" i="20" s="1"/>
  <c r="A313" i="20" s="1"/>
  <c r="A325" i="20" s="1"/>
  <c r="A337" i="20" s="1"/>
  <c r="A349" i="20" s="1"/>
  <c r="A361" i="20" s="1"/>
  <c r="A290" i="20"/>
  <c r="A302" i="20" s="1"/>
  <c r="A314" i="20"/>
  <c r="A326" i="20" s="1"/>
  <c r="A338" i="20" s="1"/>
  <c r="A350" i="20" s="1"/>
  <c r="A362" i="20" s="1"/>
  <c r="A291" i="20"/>
  <c r="A303" i="20" s="1"/>
  <c r="A315" i="20" s="1"/>
  <c r="A327" i="20" s="1"/>
  <c r="A339" i="20" s="1"/>
  <c r="A351" i="20" s="1"/>
  <c r="A363" i="20" s="1"/>
  <c r="A292" i="20"/>
  <c r="A304" i="20" s="1"/>
  <c r="A316" i="20" s="1"/>
  <c r="A328" i="20" s="1"/>
  <c r="A340" i="20" s="1"/>
  <c r="A352" i="20" s="1"/>
  <c r="A364" i="20" s="1"/>
  <c r="A293" i="20"/>
  <c r="A305" i="20" s="1"/>
  <c r="A317" i="20" s="1"/>
  <c r="A329" i="20" s="1"/>
  <c r="A341" i="20" s="1"/>
  <c r="A353" i="20" s="1"/>
  <c r="A365" i="20" s="1"/>
  <c r="A294" i="20"/>
  <c r="A306" i="20"/>
  <c r="A318" i="20" s="1"/>
  <c r="A330" i="20" s="1"/>
  <c r="A342" i="20" s="1"/>
  <c r="A354" i="20" s="1"/>
  <c r="A366" i="20" s="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F9" i="20"/>
  <c r="J402" i="27"/>
  <c r="P385" i="20"/>
  <c r="Q385" i="20" s="1"/>
  <c r="M385" i="20"/>
  <c r="N385" i="20" s="1"/>
  <c r="J386" i="20"/>
  <c r="K386" i="20" s="1"/>
  <c r="G386" i="20"/>
  <c r="H386" i="20" s="1"/>
  <c r="P384" i="20"/>
  <c r="Q384" i="20" s="1"/>
  <c r="M384" i="20"/>
  <c r="N384" i="20" s="1"/>
  <c r="J385" i="20"/>
  <c r="K385" i="20" s="1"/>
  <c r="G385" i="20"/>
  <c r="H385" i="20" s="1"/>
  <c r="I140" i="10"/>
  <c r="H140" i="10"/>
  <c r="G140" i="10"/>
  <c r="D140" i="10"/>
  <c r="J401" i="27"/>
  <c r="E140" i="10"/>
  <c r="J400" i="27"/>
  <c r="M383" i="20"/>
  <c r="N383" i="20" s="1"/>
  <c r="P383" i="20"/>
  <c r="Q383" i="20" s="1"/>
  <c r="G384" i="20"/>
  <c r="J384" i="20"/>
  <c r="K384" i="20" s="1"/>
  <c r="F140" i="10"/>
  <c r="M382" i="20"/>
  <c r="N382" i="20" s="1"/>
  <c r="P382" i="20"/>
  <c r="Q382" i="20" s="1"/>
  <c r="G383" i="20"/>
  <c r="H383" i="20" s="1"/>
  <c r="J383" i="20"/>
  <c r="K383" i="20" s="1"/>
  <c r="J399" i="27"/>
  <c r="M381" i="20"/>
  <c r="N381" i="20" s="1"/>
  <c r="P381" i="20"/>
  <c r="Q381" i="20" s="1"/>
  <c r="G382" i="20"/>
  <c r="H382" i="20" s="1"/>
  <c r="J382" i="20"/>
  <c r="K382" i="20" s="1"/>
  <c r="G139" i="10"/>
  <c r="H139" i="10"/>
  <c r="I139" i="10"/>
  <c r="D139" i="10"/>
  <c r="J398" i="27"/>
  <c r="M380" i="20"/>
  <c r="N380" i="20" s="1"/>
  <c r="P380" i="20"/>
  <c r="Q380" i="20" s="1"/>
  <c r="G381" i="20"/>
  <c r="H381" i="20" s="1"/>
  <c r="J381" i="20"/>
  <c r="K381" i="20" s="1"/>
  <c r="F139" i="10"/>
  <c r="E139" i="10"/>
  <c r="J397" i="27"/>
  <c r="M379" i="20"/>
  <c r="N379" i="20" s="1"/>
  <c r="P379" i="20"/>
  <c r="Q379" i="20" s="1"/>
  <c r="G380" i="20"/>
  <c r="H380" i="20" s="1"/>
  <c r="J380" i="20"/>
  <c r="K380" i="20" s="1"/>
  <c r="J396" i="27"/>
  <c r="M378" i="20"/>
  <c r="N378" i="20" s="1"/>
  <c r="P378" i="20"/>
  <c r="Q378" i="20" s="1"/>
  <c r="G379" i="20"/>
  <c r="H379" i="20" s="1"/>
  <c r="J379" i="20"/>
  <c r="K379" i="20" s="1"/>
  <c r="F57" i="11"/>
  <c r="G57" i="11"/>
  <c r="H57" i="11"/>
  <c r="C57" i="11"/>
  <c r="G138" i="10"/>
  <c r="H138" i="10"/>
  <c r="I138" i="10"/>
  <c r="D138" i="10"/>
  <c r="J395" i="27"/>
  <c r="M377" i="20"/>
  <c r="N377" i="20" s="1"/>
  <c r="P377" i="20"/>
  <c r="Q377" i="20" s="1"/>
  <c r="G378" i="20"/>
  <c r="H378" i="20" s="1"/>
  <c r="J378" i="20"/>
  <c r="K378" i="20" s="1"/>
  <c r="E57" i="11"/>
  <c r="E56" i="11"/>
  <c r="F56" i="11"/>
  <c r="F138" i="10"/>
  <c r="E138" i="10"/>
  <c r="J394" i="27"/>
  <c r="M376" i="20"/>
  <c r="N376" i="20" s="1"/>
  <c r="P376" i="20"/>
  <c r="Q376" i="20" s="1"/>
  <c r="G377" i="20"/>
  <c r="H377" i="20" s="1"/>
  <c r="J377" i="20"/>
  <c r="K377" i="20" s="1"/>
  <c r="J393" i="27"/>
  <c r="E137" i="10"/>
  <c r="F137" i="10"/>
  <c r="G137" i="10"/>
  <c r="H137" i="10"/>
  <c r="I137" i="10"/>
  <c r="D137" i="10"/>
  <c r="G376" i="20"/>
  <c r="H376" i="20" s="1"/>
  <c r="J376" i="20"/>
  <c r="K376" i="20" s="1"/>
  <c r="G375" i="20"/>
  <c r="H375" i="20" s="1"/>
  <c r="J375" i="20"/>
  <c r="K375" i="20" s="1"/>
  <c r="M375" i="20"/>
  <c r="N375" i="20" s="1"/>
  <c r="P375" i="20"/>
  <c r="Q375" i="20" s="1"/>
  <c r="J392" i="27"/>
  <c r="J391" i="27"/>
  <c r="I134" i="10"/>
  <c r="H134" i="10"/>
  <c r="G134" i="10"/>
  <c r="F134" i="10"/>
  <c r="E134" i="10"/>
  <c r="D134" i="10"/>
  <c r="I133" i="10"/>
  <c r="H133" i="10"/>
  <c r="G133" i="10"/>
  <c r="F133" i="10"/>
  <c r="E133" i="10"/>
  <c r="D133" i="10"/>
  <c r="I132" i="10"/>
  <c r="H132" i="10"/>
  <c r="G132" i="10"/>
  <c r="F132" i="10"/>
  <c r="E132" i="10"/>
  <c r="D132" i="10"/>
  <c r="I131" i="10"/>
  <c r="H131" i="10"/>
  <c r="G131" i="10"/>
  <c r="F131" i="10"/>
  <c r="E131" i="10"/>
  <c r="D131" i="10"/>
  <c r="I130" i="10"/>
  <c r="H130" i="10"/>
  <c r="G130" i="10"/>
  <c r="F130" i="10"/>
  <c r="E130" i="10"/>
  <c r="D130" i="10"/>
  <c r="I129" i="10"/>
  <c r="H129" i="10"/>
  <c r="G129" i="10"/>
  <c r="F129" i="10"/>
  <c r="E129" i="10"/>
  <c r="D129" i="10"/>
  <c r="I128" i="10"/>
  <c r="H128" i="10"/>
  <c r="G128" i="10"/>
  <c r="F128" i="10"/>
  <c r="E128" i="10"/>
  <c r="D128" i="10"/>
  <c r="I127" i="10"/>
  <c r="H127" i="10"/>
  <c r="G127" i="10"/>
  <c r="F127" i="10"/>
  <c r="E127" i="10"/>
  <c r="D127" i="10"/>
  <c r="I126" i="10"/>
  <c r="H126" i="10"/>
  <c r="G126" i="10"/>
  <c r="F126" i="10"/>
  <c r="E126" i="10"/>
  <c r="D126" i="10"/>
  <c r="I125" i="10"/>
  <c r="H125" i="10"/>
  <c r="G125" i="10"/>
  <c r="F125" i="10"/>
  <c r="E125" i="10"/>
  <c r="D125" i="10"/>
  <c r="I124" i="10"/>
  <c r="H124" i="10"/>
  <c r="G124" i="10"/>
  <c r="F124" i="10"/>
  <c r="E124" i="10"/>
  <c r="D124" i="10"/>
  <c r="I123" i="10"/>
  <c r="H123" i="10"/>
  <c r="G123" i="10"/>
  <c r="F123" i="10"/>
  <c r="E123" i="10"/>
  <c r="D123" i="10"/>
  <c r="I122" i="10"/>
  <c r="H122" i="10"/>
  <c r="G122" i="10"/>
  <c r="F122" i="10"/>
  <c r="E122" i="10"/>
  <c r="D122" i="10"/>
  <c r="I121" i="10"/>
  <c r="H121" i="10"/>
  <c r="G121" i="10"/>
  <c r="F121" i="10"/>
  <c r="E121" i="10"/>
  <c r="D121" i="10"/>
  <c r="I120" i="10"/>
  <c r="H120" i="10"/>
  <c r="G120" i="10"/>
  <c r="F120" i="10"/>
  <c r="E120" i="10"/>
  <c r="D120" i="10"/>
  <c r="I119" i="10"/>
  <c r="H119" i="10"/>
  <c r="G119" i="10"/>
  <c r="F119" i="10"/>
  <c r="E119" i="10"/>
  <c r="D119" i="10"/>
  <c r="I118" i="10"/>
  <c r="H118" i="10"/>
  <c r="G118" i="10"/>
  <c r="F118" i="10"/>
  <c r="E118" i="10"/>
  <c r="D118" i="10"/>
  <c r="I117" i="10"/>
  <c r="H117" i="10"/>
  <c r="G117" i="10"/>
  <c r="F117" i="10"/>
  <c r="E117" i="10"/>
  <c r="D117" i="10"/>
  <c r="I116" i="10"/>
  <c r="H116" i="10"/>
  <c r="G116" i="10"/>
  <c r="F116" i="10"/>
  <c r="E116" i="10"/>
  <c r="D116" i="10"/>
  <c r="I115" i="10"/>
  <c r="H115" i="10"/>
  <c r="G115" i="10"/>
  <c r="F115" i="10"/>
  <c r="E115" i="10"/>
  <c r="D115" i="10"/>
  <c r="I114" i="10"/>
  <c r="H114" i="10"/>
  <c r="G114" i="10"/>
  <c r="F114" i="10"/>
  <c r="E114" i="10"/>
  <c r="D114" i="10"/>
  <c r="I113" i="10"/>
  <c r="H113" i="10"/>
  <c r="G113" i="10"/>
  <c r="F113" i="10"/>
  <c r="E113" i="10"/>
  <c r="D113" i="10"/>
  <c r="I112" i="10"/>
  <c r="H112" i="10"/>
  <c r="G112" i="10"/>
  <c r="F112" i="10"/>
  <c r="E112" i="10"/>
  <c r="D112" i="10"/>
  <c r="I111" i="10"/>
  <c r="H111" i="10"/>
  <c r="G111" i="10"/>
  <c r="F111" i="10"/>
  <c r="E111" i="10"/>
  <c r="D111" i="10"/>
  <c r="I110" i="10"/>
  <c r="H110" i="10"/>
  <c r="G110" i="10"/>
  <c r="F110" i="10"/>
  <c r="E110" i="10"/>
  <c r="D110" i="10"/>
  <c r="I109" i="10"/>
  <c r="H109" i="10"/>
  <c r="G109" i="10"/>
  <c r="F109" i="10"/>
  <c r="E109" i="10"/>
  <c r="D109" i="10"/>
  <c r="I108" i="10"/>
  <c r="H108" i="10"/>
  <c r="G108" i="10"/>
  <c r="F108" i="10"/>
  <c r="E108" i="10"/>
  <c r="D108" i="10"/>
  <c r="I107" i="10"/>
  <c r="H107" i="10"/>
  <c r="G107" i="10"/>
  <c r="F107" i="10"/>
  <c r="E107" i="10"/>
  <c r="D107" i="10"/>
  <c r="I106" i="10"/>
  <c r="H106" i="10"/>
  <c r="G106" i="10"/>
  <c r="F106" i="10"/>
  <c r="E106" i="10"/>
  <c r="D106" i="10"/>
  <c r="I105" i="10"/>
  <c r="H105" i="10"/>
  <c r="G105" i="10"/>
  <c r="F105" i="10"/>
  <c r="E105" i="10"/>
  <c r="D105" i="10"/>
  <c r="I104" i="10"/>
  <c r="H104" i="10"/>
  <c r="G104" i="10"/>
  <c r="F104" i="10"/>
  <c r="E104" i="10"/>
  <c r="D104" i="10"/>
  <c r="I103" i="10"/>
  <c r="H103" i="10"/>
  <c r="G103" i="10"/>
  <c r="F103" i="10"/>
  <c r="E103" i="10"/>
  <c r="D103" i="10"/>
  <c r="I102" i="10"/>
  <c r="H102" i="10"/>
  <c r="G102" i="10"/>
  <c r="F102" i="10"/>
  <c r="E102" i="10"/>
  <c r="D102" i="10"/>
  <c r="I101" i="10"/>
  <c r="H101" i="10"/>
  <c r="G101" i="10"/>
  <c r="F101" i="10"/>
  <c r="E101" i="10"/>
  <c r="J101" i="10" s="1"/>
  <c r="D101" i="10"/>
  <c r="I100" i="10"/>
  <c r="H100" i="10"/>
  <c r="G100" i="10"/>
  <c r="F100" i="10"/>
  <c r="E100" i="10"/>
  <c r="D100" i="10"/>
  <c r="I99" i="10"/>
  <c r="H99" i="10"/>
  <c r="G99" i="10"/>
  <c r="F99" i="10"/>
  <c r="E99" i="10"/>
  <c r="D99" i="10"/>
  <c r="I98" i="10"/>
  <c r="H98" i="10"/>
  <c r="G98" i="10"/>
  <c r="F98" i="10"/>
  <c r="E98" i="10"/>
  <c r="D98" i="10"/>
  <c r="I97" i="10"/>
  <c r="H97" i="10"/>
  <c r="G97" i="10"/>
  <c r="F97" i="10"/>
  <c r="E97" i="10"/>
  <c r="D97" i="10"/>
  <c r="I96" i="10"/>
  <c r="H96" i="10"/>
  <c r="G96" i="10"/>
  <c r="F96" i="10"/>
  <c r="E96" i="10"/>
  <c r="D96" i="10"/>
  <c r="I95" i="10"/>
  <c r="H95" i="10"/>
  <c r="G95" i="10"/>
  <c r="F95" i="10"/>
  <c r="E95" i="10"/>
  <c r="D95" i="10"/>
  <c r="I94" i="10"/>
  <c r="H94" i="10"/>
  <c r="G94" i="10"/>
  <c r="F94" i="10"/>
  <c r="E94" i="10"/>
  <c r="D94" i="10"/>
  <c r="I93" i="10"/>
  <c r="H93" i="10"/>
  <c r="G93" i="10"/>
  <c r="F93" i="10"/>
  <c r="E93" i="10"/>
  <c r="D93" i="10"/>
  <c r="I92" i="10"/>
  <c r="H92" i="10"/>
  <c r="G92" i="10"/>
  <c r="F92" i="10"/>
  <c r="E92" i="10"/>
  <c r="D92" i="10"/>
  <c r="I91" i="10"/>
  <c r="H91" i="10"/>
  <c r="G91" i="10"/>
  <c r="F91" i="10"/>
  <c r="E91" i="10"/>
  <c r="D91" i="10"/>
  <c r="I90" i="10"/>
  <c r="H90" i="10"/>
  <c r="G90" i="10"/>
  <c r="F90" i="10"/>
  <c r="E90" i="10"/>
  <c r="D90" i="10"/>
  <c r="I89" i="10"/>
  <c r="H89" i="10"/>
  <c r="G89" i="10"/>
  <c r="F89" i="10"/>
  <c r="E89" i="10"/>
  <c r="D89" i="10"/>
  <c r="I88" i="10"/>
  <c r="H88" i="10"/>
  <c r="G88" i="10"/>
  <c r="F88" i="10"/>
  <c r="E88" i="10"/>
  <c r="D88" i="10"/>
  <c r="I87" i="10"/>
  <c r="H87" i="10"/>
  <c r="G87" i="10"/>
  <c r="F87" i="10"/>
  <c r="E87" i="10"/>
  <c r="D87" i="10"/>
  <c r="I86" i="10"/>
  <c r="H86" i="10"/>
  <c r="G86" i="10"/>
  <c r="F86" i="10"/>
  <c r="E86" i="10"/>
  <c r="D86" i="10"/>
  <c r="I85" i="10"/>
  <c r="H85" i="10"/>
  <c r="G85" i="10"/>
  <c r="F85" i="10"/>
  <c r="E85" i="10"/>
  <c r="D85" i="10"/>
  <c r="I84" i="10"/>
  <c r="H84" i="10"/>
  <c r="G84" i="10"/>
  <c r="F84" i="10"/>
  <c r="E84" i="10"/>
  <c r="D84" i="10"/>
  <c r="I83" i="10"/>
  <c r="H83" i="10"/>
  <c r="G83" i="10"/>
  <c r="F83" i="10"/>
  <c r="E83" i="10"/>
  <c r="D83" i="10"/>
  <c r="I82" i="10"/>
  <c r="H82" i="10"/>
  <c r="G82" i="10"/>
  <c r="F82" i="10"/>
  <c r="E82" i="10"/>
  <c r="D82" i="10"/>
  <c r="I81" i="10"/>
  <c r="H81" i="10"/>
  <c r="G81" i="10"/>
  <c r="F81" i="10"/>
  <c r="E81" i="10"/>
  <c r="D81" i="10"/>
  <c r="I80" i="10"/>
  <c r="H80" i="10"/>
  <c r="G80" i="10"/>
  <c r="F80" i="10"/>
  <c r="E80" i="10"/>
  <c r="D80" i="10"/>
  <c r="I79" i="10"/>
  <c r="H79" i="10"/>
  <c r="G79" i="10"/>
  <c r="F79" i="10"/>
  <c r="E79" i="10"/>
  <c r="D79" i="10"/>
  <c r="I78" i="10"/>
  <c r="H78" i="10"/>
  <c r="G78" i="10"/>
  <c r="F78" i="10"/>
  <c r="E78" i="10"/>
  <c r="D78" i="10"/>
  <c r="I77" i="10"/>
  <c r="H77" i="10"/>
  <c r="G77" i="10"/>
  <c r="F77" i="10"/>
  <c r="E77" i="10"/>
  <c r="D77" i="10"/>
  <c r="I76" i="10"/>
  <c r="H76" i="10"/>
  <c r="G76" i="10"/>
  <c r="F76" i="10"/>
  <c r="E76" i="10"/>
  <c r="D76" i="10"/>
  <c r="C76"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9" i="10"/>
  <c r="H69" i="10"/>
  <c r="G69" i="10"/>
  <c r="F69" i="10"/>
  <c r="E69" i="10"/>
  <c r="D69" i="10"/>
  <c r="C69" i="10"/>
  <c r="I68" i="10"/>
  <c r="H68" i="10"/>
  <c r="G68" i="10"/>
  <c r="F68" i="10"/>
  <c r="E68" i="10"/>
  <c r="D68" i="10"/>
  <c r="C68" i="10"/>
  <c r="I67" i="10"/>
  <c r="H67" i="10"/>
  <c r="G67" i="10"/>
  <c r="F67" i="10"/>
  <c r="E67" i="10"/>
  <c r="D67" i="10"/>
  <c r="C67" i="10"/>
  <c r="H66" i="10"/>
  <c r="G66" i="10"/>
  <c r="F66" i="10"/>
  <c r="E66" i="10"/>
  <c r="D66" i="10"/>
  <c r="C66" i="10"/>
  <c r="H65" i="10"/>
  <c r="G65" i="10"/>
  <c r="F65" i="10"/>
  <c r="E65" i="10"/>
  <c r="D65" i="10"/>
  <c r="C65" i="10"/>
  <c r="H64" i="10"/>
  <c r="G64" i="10"/>
  <c r="F64" i="10"/>
  <c r="E64" i="10"/>
  <c r="D64" i="10"/>
  <c r="C64" i="10"/>
  <c r="H63" i="10"/>
  <c r="G63" i="10"/>
  <c r="F63" i="10"/>
  <c r="E63" i="10"/>
  <c r="D63" i="10"/>
  <c r="C63" i="10"/>
  <c r="H62" i="10"/>
  <c r="G62" i="10"/>
  <c r="F62" i="10"/>
  <c r="E62" i="10"/>
  <c r="D62" i="10"/>
  <c r="C62" i="10"/>
  <c r="H61" i="10"/>
  <c r="G61" i="10"/>
  <c r="F61" i="10"/>
  <c r="E61" i="10"/>
  <c r="D61" i="10"/>
  <c r="C61" i="10"/>
  <c r="H60" i="10"/>
  <c r="G60" i="10"/>
  <c r="F60" i="10"/>
  <c r="E60" i="10"/>
  <c r="D60" i="10"/>
  <c r="C60" i="10"/>
  <c r="H59" i="10"/>
  <c r="G59" i="10"/>
  <c r="F59" i="10"/>
  <c r="E59" i="10"/>
  <c r="D59" i="10"/>
  <c r="C59" i="10"/>
  <c r="H58" i="10"/>
  <c r="G58" i="10"/>
  <c r="F58" i="10"/>
  <c r="E58" i="10"/>
  <c r="D58" i="10"/>
  <c r="C58" i="10"/>
  <c r="H57" i="10"/>
  <c r="G57" i="10"/>
  <c r="F57" i="10"/>
  <c r="E57" i="10"/>
  <c r="D57" i="10"/>
  <c r="C57" i="10"/>
  <c r="H56" i="10"/>
  <c r="G56" i="10"/>
  <c r="F56" i="10"/>
  <c r="E56" i="10"/>
  <c r="D56" i="10"/>
  <c r="C56" i="10"/>
  <c r="H55" i="10"/>
  <c r="G55" i="10"/>
  <c r="F55" i="10"/>
  <c r="E55" i="10"/>
  <c r="D55" i="10"/>
  <c r="C55" i="10"/>
  <c r="H54" i="10"/>
  <c r="G54" i="10"/>
  <c r="F54" i="10"/>
  <c r="E54" i="10"/>
  <c r="D54" i="10"/>
  <c r="C54" i="10"/>
  <c r="H53" i="10"/>
  <c r="G53" i="10"/>
  <c r="F53" i="10"/>
  <c r="E53" i="10"/>
  <c r="D53" i="10"/>
  <c r="C53" i="10"/>
  <c r="H52" i="10"/>
  <c r="G52" i="10"/>
  <c r="F52" i="10"/>
  <c r="E52" i="10"/>
  <c r="D52" i="10"/>
  <c r="C52" i="10"/>
  <c r="H51" i="10"/>
  <c r="G51" i="10"/>
  <c r="F51" i="10"/>
  <c r="E51" i="10"/>
  <c r="D51" i="10"/>
  <c r="C51" i="10"/>
  <c r="H50" i="10"/>
  <c r="G50" i="10"/>
  <c r="F50" i="10"/>
  <c r="E50" i="10"/>
  <c r="D50" i="10"/>
  <c r="C50" i="10"/>
  <c r="H49" i="10"/>
  <c r="G49" i="10"/>
  <c r="F49" i="10"/>
  <c r="E49" i="10"/>
  <c r="D49" i="10"/>
  <c r="C49" i="10"/>
  <c r="H48" i="10"/>
  <c r="G48" i="10"/>
  <c r="F48" i="10"/>
  <c r="E48" i="10"/>
  <c r="D48" i="10"/>
  <c r="C48" i="10"/>
  <c r="H47" i="10"/>
  <c r="G47" i="10"/>
  <c r="F47" i="10"/>
  <c r="E47" i="10"/>
  <c r="D47" i="10"/>
  <c r="C47" i="10"/>
  <c r="H46" i="10"/>
  <c r="G46" i="10"/>
  <c r="F46" i="10"/>
  <c r="E46" i="10"/>
  <c r="D46" i="10"/>
  <c r="C46" i="10"/>
  <c r="H45" i="10"/>
  <c r="G45" i="10"/>
  <c r="F45" i="10"/>
  <c r="E45" i="10"/>
  <c r="D45" i="10"/>
  <c r="C45" i="10"/>
  <c r="H44" i="10"/>
  <c r="G44" i="10"/>
  <c r="F44" i="10"/>
  <c r="E44" i="10"/>
  <c r="D44" i="10"/>
  <c r="C44" i="10"/>
  <c r="H43" i="10"/>
  <c r="G43" i="10"/>
  <c r="F43" i="10"/>
  <c r="E43" i="10"/>
  <c r="D43" i="10"/>
  <c r="C43" i="10"/>
  <c r="H42" i="10"/>
  <c r="G42" i="10"/>
  <c r="F42" i="10"/>
  <c r="E42" i="10"/>
  <c r="D42" i="10"/>
  <c r="C42" i="10"/>
  <c r="H41" i="10"/>
  <c r="G41" i="10"/>
  <c r="F41" i="10"/>
  <c r="E41" i="10"/>
  <c r="D41" i="10"/>
  <c r="C41" i="10"/>
  <c r="H40" i="10"/>
  <c r="G40" i="10"/>
  <c r="F40" i="10"/>
  <c r="E40" i="10"/>
  <c r="D40" i="10"/>
  <c r="C40" i="10"/>
  <c r="H39" i="10"/>
  <c r="G39" i="10"/>
  <c r="F39" i="10"/>
  <c r="E39" i="10"/>
  <c r="D39" i="10"/>
  <c r="C39" i="10"/>
  <c r="H38" i="10"/>
  <c r="G38" i="10"/>
  <c r="F38" i="10"/>
  <c r="E38" i="10"/>
  <c r="D38" i="10"/>
  <c r="C38" i="10"/>
  <c r="H37" i="10"/>
  <c r="G37" i="10"/>
  <c r="F37" i="10"/>
  <c r="E37" i="10"/>
  <c r="D37" i="10"/>
  <c r="C37" i="10"/>
  <c r="H36" i="10"/>
  <c r="G36" i="10"/>
  <c r="F36" i="10"/>
  <c r="E36" i="10"/>
  <c r="D36" i="10"/>
  <c r="C36" i="10"/>
  <c r="H35" i="10"/>
  <c r="G35" i="10"/>
  <c r="F35" i="10"/>
  <c r="E35" i="10"/>
  <c r="D35" i="10"/>
  <c r="C35" i="10"/>
  <c r="H34" i="10"/>
  <c r="G34" i="10"/>
  <c r="F34" i="10"/>
  <c r="E34" i="10"/>
  <c r="D34" i="10"/>
  <c r="C34" i="10"/>
  <c r="H33" i="10"/>
  <c r="G33" i="10"/>
  <c r="F33" i="10"/>
  <c r="E33" i="10"/>
  <c r="D33" i="10"/>
  <c r="C33" i="10"/>
  <c r="H32" i="10"/>
  <c r="G32" i="10"/>
  <c r="F32" i="10"/>
  <c r="E32" i="10"/>
  <c r="D32" i="10"/>
  <c r="C32" i="10"/>
  <c r="H31" i="10"/>
  <c r="G31" i="10"/>
  <c r="F31" i="10"/>
  <c r="E31" i="10"/>
  <c r="D31" i="10"/>
  <c r="C31" i="10"/>
  <c r="H30" i="10"/>
  <c r="G30" i="10"/>
  <c r="F30" i="10"/>
  <c r="E30" i="10"/>
  <c r="D30" i="10"/>
  <c r="C30" i="10"/>
  <c r="H29" i="10"/>
  <c r="G29" i="10"/>
  <c r="F29" i="10"/>
  <c r="E29" i="10"/>
  <c r="D29" i="10"/>
  <c r="C29" i="10"/>
  <c r="H28" i="10"/>
  <c r="G28" i="10"/>
  <c r="F28" i="10"/>
  <c r="E28" i="10"/>
  <c r="D28" i="10"/>
  <c r="C28" i="10"/>
  <c r="H27" i="10"/>
  <c r="G27" i="10"/>
  <c r="F27" i="10"/>
  <c r="E27" i="10"/>
  <c r="D27" i="10"/>
  <c r="C27" i="10"/>
  <c r="H26" i="10"/>
  <c r="G26" i="10"/>
  <c r="F26" i="10"/>
  <c r="E26" i="10"/>
  <c r="D26" i="10"/>
  <c r="C26" i="10"/>
  <c r="H25" i="10"/>
  <c r="G25" i="10"/>
  <c r="F25" i="10"/>
  <c r="E25" i="10"/>
  <c r="D25" i="10"/>
  <c r="C25" i="10"/>
  <c r="H24" i="10"/>
  <c r="G24" i="10"/>
  <c r="F24" i="10"/>
  <c r="E24" i="10"/>
  <c r="D24" i="10"/>
  <c r="C24" i="10"/>
  <c r="H23" i="10"/>
  <c r="G23" i="10"/>
  <c r="F23" i="10"/>
  <c r="E23" i="10"/>
  <c r="D23" i="10"/>
  <c r="C23" i="10"/>
  <c r="H22" i="10"/>
  <c r="G22" i="10"/>
  <c r="F22" i="10"/>
  <c r="E22" i="10"/>
  <c r="D22" i="10"/>
  <c r="C22" i="10"/>
  <c r="H21" i="10"/>
  <c r="G21" i="10"/>
  <c r="F21" i="10"/>
  <c r="E21" i="10"/>
  <c r="D21" i="10"/>
  <c r="C21" i="10"/>
  <c r="H20" i="10"/>
  <c r="G20" i="10"/>
  <c r="F20" i="10"/>
  <c r="E20" i="10"/>
  <c r="D20" i="10"/>
  <c r="C20" i="10"/>
  <c r="H19" i="10"/>
  <c r="G19" i="10"/>
  <c r="F19" i="10"/>
  <c r="E19" i="10"/>
  <c r="D19" i="10"/>
  <c r="C19" i="10"/>
  <c r="H18" i="10"/>
  <c r="G18" i="10"/>
  <c r="F18" i="10"/>
  <c r="E18" i="10"/>
  <c r="C18" i="10"/>
  <c r="H17" i="10"/>
  <c r="G17" i="10"/>
  <c r="F17" i="10"/>
  <c r="E17" i="10"/>
  <c r="C17" i="10"/>
  <c r="H16" i="10"/>
  <c r="G16" i="10"/>
  <c r="F16" i="10"/>
  <c r="E16" i="10"/>
  <c r="C16" i="10"/>
  <c r="H15" i="10"/>
  <c r="G15" i="10"/>
  <c r="F15" i="10"/>
  <c r="E15" i="10"/>
  <c r="C15" i="10"/>
  <c r="H14" i="10"/>
  <c r="G14" i="10"/>
  <c r="F14" i="10"/>
  <c r="E14" i="10"/>
  <c r="C14" i="10"/>
  <c r="H13" i="10"/>
  <c r="G13" i="10"/>
  <c r="F13" i="10"/>
  <c r="E13" i="10"/>
  <c r="C13" i="10"/>
  <c r="H12" i="10"/>
  <c r="G12" i="10"/>
  <c r="F12" i="10"/>
  <c r="E12" i="10"/>
  <c r="C12" i="10"/>
  <c r="H11" i="10"/>
  <c r="G11" i="10"/>
  <c r="F11" i="10"/>
  <c r="E11" i="10"/>
  <c r="I135" i="10"/>
  <c r="H135" i="10"/>
  <c r="G135" i="10"/>
  <c r="F135" i="10"/>
  <c r="E135" i="10"/>
  <c r="D135" i="10"/>
  <c r="I136" i="10"/>
  <c r="H136" i="10"/>
  <c r="G136" i="10"/>
  <c r="F136" i="10"/>
  <c r="E136" i="10"/>
  <c r="D136" i="10"/>
  <c r="P373" i="20"/>
  <c r="Q373" i="20" s="1"/>
  <c r="P374" i="20"/>
  <c r="Q374" i="20" s="1"/>
  <c r="M373" i="20"/>
  <c r="N373" i="20" s="1"/>
  <c r="M374" i="20"/>
  <c r="N374" i="20" s="1"/>
  <c r="G374" i="20"/>
  <c r="J374" i="20"/>
  <c r="K374" i="20" s="1"/>
  <c r="J373" i="20"/>
  <c r="K373" i="20" s="1"/>
  <c r="G373" i="20"/>
  <c r="H373" i="20" s="1"/>
  <c r="P372" i="20"/>
  <c r="Q372" i="20" s="1"/>
  <c r="M372" i="20"/>
  <c r="N372" i="20" s="1"/>
  <c r="J372" i="20"/>
  <c r="K372" i="20" s="1"/>
  <c r="G372" i="20"/>
  <c r="H372" i="20" s="1"/>
  <c r="P371" i="20"/>
  <c r="Q371" i="20" s="1"/>
  <c r="M371" i="20"/>
  <c r="N371" i="20" s="1"/>
  <c r="J371" i="20"/>
  <c r="K371" i="20" s="1"/>
  <c r="G371" i="20"/>
  <c r="H371" i="20" s="1"/>
  <c r="P370" i="20"/>
  <c r="Q370" i="20" s="1"/>
  <c r="M370" i="20"/>
  <c r="N370" i="20" s="1"/>
  <c r="J370" i="20"/>
  <c r="K370" i="20" s="1"/>
  <c r="G370" i="20"/>
  <c r="H370" i="20" s="1"/>
  <c r="P369" i="20"/>
  <c r="Q369" i="20" s="1"/>
  <c r="M369" i="20"/>
  <c r="N369" i="20" s="1"/>
  <c r="J369" i="20"/>
  <c r="K369" i="20" s="1"/>
  <c r="G369" i="20"/>
  <c r="P368" i="20"/>
  <c r="Q368" i="20" s="1"/>
  <c r="M368" i="20"/>
  <c r="N368" i="20" s="1"/>
  <c r="J368" i="20"/>
  <c r="G368" i="20"/>
  <c r="H368" i="20" s="1"/>
  <c r="P367" i="20"/>
  <c r="Q367" i="20" s="1"/>
  <c r="M367" i="20"/>
  <c r="N367" i="20" s="1"/>
  <c r="J367" i="20"/>
  <c r="K367" i="20" s="1"/>
  <c r="G367" i="20"/>
  <c r="P366" i="20"/>
  <c r="Q366" i="20" s="1"/>
  <c r="M366" i="20"/>
  <c r="N366" i="20" s="1"/>
  <c r="J366" i="20"/>
  <c r="K366" i="20" s="1"/>
  <c r="G366" i="20"/>
  <c r="H366" i="20" s="1"/>
  <c r="P365" i="20"/>
  <c r="Q365" i="20" s="1"/>
  <c r="M365" i="20"/>
  <c r="J365" i="20"/>
  <c r="K365" i="20" s="1"/>
  <c r="G365" i="20"/>
  <c r="P364" i="20"/>
  <c r="Q364" i="20" s="1"/>
  <c r="M364" i="20"/>
  <c r="N364" i="20" s="1"/>
  <c r="J364" i="20"/>
  <c r="K364" i="20" s="1"/>
  <c r="G364" i="20"/>
  <c r="H364" i="20" s="1"/>
  <c r="P363" i="20"/>
  <c r="Q363" i="20" s="1"/>
  <c r="M363" i="20"/>
  <c r="N363" i="20" s="1"/>
  <c r="J363" i="20"/>
  <c r="K363" i="20" s="1"/>
  <c r="G363" i="20"/>
  <c r="H363" i="20" s="1"/>
  <c r="P362" i="20"/>
  <c r="Q362" i="20" s="1"/>
  <c r="M362" i="20"/>
  <c r="N362" i="20" s="1"/>
  <c r="J362" i="20"/>
  <c r="K362" i="20" s="1"/>
  <c r="G362" i="20"/>
  <c r="H362" i="20" s="1"/>
  <c r="P361" i="20"/>
  <c r="Q361" i="20" s="1"/>
  <c r="M361" i="20"/>
  <c r="J361" i="20"/>
  <c r="K361" i="20" s="1"/>
  <c r="G361" i="20"/>
  <c r="H361" i="20" s="1"/>
  <c r="P360" i="20"/>
  <c r="Q360" i="20" s="1"/>
  <c r="M360" i="20"/>
  <c r="N360" i="20" s="1"/>
  <c r="J360" i="20"/>
  <c r="K360" i="20" s="1"/>
  <c r="G360" i="20"/>
  <c r="H360" i="20" s="1"/>
  <c r="P359" i="20"/>
  <c r="Q359" i="20" s="1"/>
  <c r="M359" i="20"/>
  <c r="N359" i="20" s="1"/>
  <c r="J359" i="20"/>
  <c r="K359" i="20" s="1"/>
  <c r="G359" i="20"/>
  <c r="H359" i="20" s="1"/>
  <c r="P358" i="20"/>
  <c r="Q358" i="20" s="1"/>
  <c r="M358" i="20"/>
  <c r="N358" i="20" s="1"/>
  <c r="J358" i="20"/>
  <c r="K358" i="20" s="1"/>
  <c r="G358" i="20"/>
  <c r="H358" i="20" s="1"/>
  <c r="P357" i="20"/>
  <c r="Q357" i="20" s="1"/>
  <c r="M357" i="20"/>
  <c r="N357" i="20" s="1"/>
  <c r="J357" i="20"/>
  <c r="K357" i="20" s="1"/>
  <c r="G357" i="20"/>
  <c r="H357" i="20" s="1"/>
  <c r="P356" i="20"/>
  <c r="Q356" i="20" s="1"/>
  <c r="M356" i="20"/>
  <c r="N356" i="20" s="1"/>
  <c r="J356" i="20"/>
  <c r="K356" i="20" s="1"/>
  <c r="G356" i="20"/>
  <c r="P355" i="20"/>
  <c r="Q355" i="20" s="1"/>
  <c r="M355" i="20"/>
  <c r="N355" i="20" s="1"/>
  <c r="J355" i="20"/>
  <c r="K355" i="20" s="1"/>
  <c r="S355" i="20" s="1"/>
  <c r="G355" i="20"/>
  <c r="H355" i="20" s="1"/>
  <c r="P354" i="20"/>
  <c r="Q354" i="20" s="1"/>
  <c r="M354" i="20"/>
  <c r="N354" i="20" s="1"/>
  <c r="J354" i="20"/>
  <c r="K354" i="20" s="1"/>
  <c r="G354" i="20"/>
  <c r="H354" i="20" s="1"/>
  <c r="P353" i="20"/>
  <c r="Q353" i="20" s="1"/>
  <c r="M353" i="20"/>
  <c r="N353" i="20" s="1"/>
  <c r="J353" i="20"/>
  <c r="K353" i="20" s="1"/>
  <c r="G353" i="20"/>
  <c r="H353" i="20" s="1"/>
  <c r="P352" i="20"/>
  <c r="Q352" i="20" s="1"/>
  <c r="M352" i="20"/>
  <c r="N352" i="20" s="1"/>
  <c r="J352" i="20"/>
  <c r="K352" i="20" s="1"/>
  <c r="G352" i="20"/>
  <c r="H352" i="20" s="1"/>
  <c r="P351" i="20"/>
  <c r="Q351" i="20" s="1"/>
  <c r="M351" i="20"/>
  <c r="J351" i="20"/>
  <c r="K351" i="20" s="1"/>
  <c r="G351" i="20"/>
  <c r="H351" i="20" s="1"/>
  <c r="P350" i="20"/>
  <c r="Q350" i="20" s="1"/>
  <c r="M350" i="20"/>
  <c r="N350" i="20" s="1"/>
  <c r="J350" i="20"/>
  <c r="K350" i="20" s="1"/>
  <c r="G350" i="20"/>
  <c r="H350" i="20" s="1"/>
  <c r="P349" i="20"/>
  <c r="Q349" i="20" s="1"/>
  <c r="M349" i="20"/>
  <c r="N349" i="20" s="1"/>
  <c r="J349" i="20"/>
  <c r="K349" i="20" s="1"/>
  <c r="G349" i="20"/>
  <c r="H349" i="20" s="1"/>
  <c r="P348" i="20"/>
  <c r="Q348" i="20" s="1"/>
  <c r="M348" i="20"/>
  <c r="N348" i="20" s="1"/>
  <c r="J348" i="20"/>
  <c r="K348" i="20" s="1"/>
  <c r="G348" i="20"/>
  <c r="H348" i="20" s="1"/>
  <c r="P347" i="20"/>
  <c r="Q347" i="20" s="1"/>
  <c r="M347" i="20"/>
  <c r="J347" i="20"/>
  <c r="K347" i="20" s="1"/>
  <c r="G347" i="20"/>
  <c r="P346" i="20"/>
  <c r="Q346" i="20" s="1"/>
  <c r="M346" i="20"/>
  <c r="N346" i="20" s="1"/>
  <c r="J346" i="20"/>
  <c r="K346" i="20" s="1"/>
  <c r="G346" i="20"/>
  <c r="H346" i="20" s="1"/>
  <c r="P345" i="20"/>
  <c r="Q345" i="20" s="1"/>
  <c r="M345" i="20"/>
  <c r="N345" i="20" s="1"/>
  <c r="J345" i="20"/>
  <c r="K345" i="20" s="1"/>
  <c r="G345" i="20"/>
  <c r="H345" i="20" s="1"/>
  <c r="P344" i="20"/>
  <c r="Q344" i="20" s="1"/>
  <c r="M344" i="20"/>
  <c r="N344" i="20" s="1"/>
  <c r="J344" i="20"/>
  <c r="K344" i="20" s="1"/>
  <c r="G344" i="20"/>
  <c r="P343" i="20"/>
  <c r="Q343" i="20" s="1"/>
  <c r="M343" i="20"/>
  <c r="J343" i="20"/>
  <c r="G343" i="20"/>
  <c r="H343" i="20" s="1"/>
  <c r="P342" i="20"/>
  <c r="Q342" i="20" s="1"/>
  <c r="M342" i="20"/>
  <c r="N342" i="20" s="1"/>
  <c r="J342" i="20"/>
  <c r="K342" i="20" s="1"/>
  <c r="G342" i="20"/>
  <c r="H342" i="20" s="1"/>
  <c r="P341" i="20"/>
  <c r="Q341" i="20" s="1"/>
  <c r="M341" i="20"/>
  <c r="N341" i="20" s="1"/>
  <c r="J341" i="20"/>
  <c r="K341" i="20" s="1"/>
  <c r="G341" i="20"/>
  <c r="H341" i="20" s="1"/>
  <c r="P340" i="20"/>
  <c r="Q340" i="20" s="1"/>
  <c r="M340" i="20"/>
  <c r="N340" i="20" s="1"/>
  <c r="J340" i="20"/>
  <c r="K340" i="20" s="1"/>
  <c r="G340" i="20"/>
  <c r="H340" i="20" s="1"/>
  <c r="P339" i="20"/>
  <c r="Q339" i="20" s="1"/>
  <c r="M339" i="20"/>
  <c r="N339" i="20" s="1"/>
  <c r="J339" i="20"/>
  <c r="K339" i="20" s="1"/>
  <c r="G339" i="20"/>
  <c r="P338" i="20"/>
  <c r="Q338" i="20" s="1"/>
  <c r="M338" i="20"/>
  <c r="N338" i="20" s="1"/>
  <c r="J338" i="20"/>
  <c r="K338" i="20" s="1"/>
  <c r="G338" i="20"/>
  <c r="H338" i="20" s="1"/>
  <c r="P337" i="20"/>
  <c r="Q337" i="20" s="1"/>
  <c r="M337" i="20"/>
  <c r="J337" i="20"/>
  <c r="K337" i="20" s="1"/>
  <c r="G337" i="20"/>
  <c r="H337" i="20" s="1"/>
  <c r="P336" i="20"/>
  <c r="Q336" i="20" s="1"/>
  <c r="M336" i="20"/>
  <c r="N336" i="20" s="1"/>
  <c r="J336" i="20"/>
  <c r="K336" i="20" s="1"/>
  <c r="G336" i="20"/>
  <c r="H336" i="20" s="1"/>
  <c r="P335" i="20"/>
  <c r="Q335" i="20" s="1"/>
  <c r="M335" i="20"/>
  <c r="J335" i="20"/>
  <c r="K335" i="20" s="1"/>
  <c r="G335" i="20"/>
  <c r="H335" i="20" s="1"/>
  <c r="P334" i="20"/>
  <c r="Q334" i="20" s="1"/>
  <c r="M334" i="20"/>
  <c r="N334" i="20" s="1"/>
  <c r="J334" i="20"/>
  <c r="K334" i="20" s="1"/>
  <c r="G334" i="20"/>
  <c r="H334" i="20" s="1"/>
  <c r="P333" i="20"/>
  <c r="Q333" i="20" s="1"/>
  <c r="M333" i="20"/>
  <c r="N333" i="20" s="1"/>
  <c r="J333" i="20"/>
  <c r="K333" i="20" s="1"/>
  <c r="G333" i="20"/>
  <c r="H333" i="20" s="1"/>
  <c r="P332" i="20"/>
  <c r="Q332" i="20" s="1"/>
  <c r="M332" i="20"/>
  <c r="N332" i="20" s="1"/>
  <c r="J332" i="20"/>
  <c r="K332" i="20" s="1"/>
  <c r="G332" i="20"/>
  <c r="H332" i="20" s="1"/>
  <c r="P331" i="20"/>
  <c r="Q331" i="20" s="1"/>
  <c r="M331" i="20"/>
  <c r="N331" i="20" s="1"/>
  <c r="J331" i="20"/>
  <c r="G331" i="20"/>
  <c r="H331" i="20" s="1"/>
  <c r="P330" i="20"/>
  <c r="Q330" i="20" s="1"/>
  <c r="M330" i="20"/>
  <c r="N330" i="20" s="1"/>
  <c r="J330" i="20"/>
  <c r="K330" i="20" s="1"/>
  <c r="G330" i="20"/>
  <c r="H330" i="20" s="1"/>
  <c r="P329" i="20"/>
  <c r="Q329" i="20" s="1"/>
  <c r="M329" i="20"/>
  <c r="J329" i="20"/>
  <c r="K329" i="20" s="1"/>
  <c r="G329" i="20"/>
  <c r="H329" i="20" s="1"/>
  <c r="P328" i="20"/>
  <c r="Q328" i="20" s="1"/>
  <c r="M328" i="20"/>
  <c r="N328" i="20" s="1"/>
  <c r="J328" i="20"/>
  <c r="K328" i="20" s="1"/>
  <c r="G328" i="20"/>
  <c r="H328" i="20" s="1"/>
  <c r="P327" i="20"/>
  <c r="Q327" i="20" s="1"/>
  <c r="M327" i="20"/>
  <c r="N327" i="20" s="1"/>
  <c r="J327" i="20"/>
  <c r="K327" i="20" s="1"/>
  <c r="G327" i="20"/>
  <c r="H327" i="20" s="1"/>
  <c r="P326" i="20"/>
  <c r="Q326" i="20" s="1"/>
  <c r="M326" i="20"/>
  <c r="N326" i="20" s="1"/>
  <c r="J326" i="20"/>
  <c r="K326" i="20" s="1"/>
  <c r="G326" i="20"/>
  <c r="H326" i="20" s="1"/>
  <c r="P325" i="20"/>
  <c r="Q325" i="20" s="1"/>
  <c r="M325" i="20"/>
  <c r="J325" i="20"/>
  <c r="K325" i="20" s="1"/>
  <c r="G325" i="20"/>
  <c r="H325" i="20" s="1"/>
  <c r="P324" i="20"/>
  <c r="Q324" i="20" s="1"/>
  <c r="M324" i="20"/>
  <c r="N324" i="20" s="1"/>
  <c r="J324" i="20"/>
  <c r="K324" i="20" s="1"/>
  <c r="G324" i="20"/>
  <c r="H324" i="20" s="1"/>
  <c r="P323" i="20"/>
  <c r="Q323" i="20" s="1"/>
  <c r="M323" i="20"/>
  <c r="N323" i="20" s="1"/>
  <c r="J323" i="20"/>
  <c r="K323" i="20" s="1"/>
  <c r="G323" i="20"/>
  <c r="H323" i="20" s="1"/>
  <c r="P322" i="20"/>
  <c r="Q322" i="20" s="1"/>
  <c r="M322" i="20"/>
  <c r="N322" i="20" s="1"/>
  <c r="J322" i="20"/>
  <c r="K322" i="20" s="1"/>
  <c r="G322" i="20"/>
  <c r="H322" i="20" s="1"/>
  <c r="P321" i="20"/>
  <c r="Q321" i="20" s="1"/>
  <c r="M321" i="20"/>
  <c r="N321" i="20" s="1"/>
  <c r="J321" i="20"/>
  <c r="K321" i="20" s="1"/>
  <c r="G321" i="20"/>
  <c r="H321" i="20" s="1"/>
  <c r="P320" i="20"/>
  <c r="Q320" i="20" s="1"/>
  <c r="M320" i="20"/>
  <c r="N320" i="20" s="1"/>
  <c r="J320" i="20"/>
  <c r="K320" i="20" s="1"/>
  <c r="G320" i="20"/>
  <c r="H320" i="20" s="1"/>
  <c r="P319" i="20"/>
  <c r="Q319" i="20" s="1"/>
  <c r="M319" i="20"/>
  <c r="J319" i="20"/>
  <c r="G319" i="20"/>
  <c r="H319" i="20" s="1"/>
  <c r="P318" i="20"/>
  <c r="Q318" i="20" s="1"/>
  <c r="M318" i="20"/>
  <c r="N318" i="20" s="1"/>
  <c r="J318" i="20"/>
  <c r="K318" i="20" s="1"/>
  <c r="G318" i="20"/>
  <c r="H318" i="20" s="1"/>
  <c r="P317" i="20"/>
  <c r="Q317" i="20" s="1"/>
  <c r="M317" i="20"/>
  <c r="N317" i="20" s="1"/>
  <c r="J317" i="20"/>
  <c r="K317" i="20" s="1"/>
  <c r="G317" i="20"/>
  <c r="H317" i="20" s="1"/>
  <c r="P316" i="20"/>
  <c r="Q316" i="20" s="1"/>
  <c r="M316" i="20"/>
  <c r="N316" i="20" s="1"/>
  <c r="J316" i="20"/>
  <c r="K316" i="20" s="1"/>
  <c r="G316" i="20"/>
  <c r="H316" i="20" s="1"/>
  <c r="P315" i="20"/>
  <c r="Q315" i="20" s="1"/>
  <c r="M315" i="20"/>
  <c r="N315" i="20" s="1"/>
  <c r="J315" i="20"/>
  <c r="K315" i="20" s="1"/>
  <c r="G315" i="20"/>
  <c r="H315" i="20" s="1"/>
  <c r="P314" i="20"/>
  <c r="Q314" i="20" s="1"/>
  <c r="M314" i="20"/>
  <c r="N314" i="20" s="1"/>
  <c r="J314" i="20"/>
  <c r="K314" i="20" s="1"/>
  <c r="G314" i="20"/>
  <c r="H314" i="20" s="1"/>
  <c r="P313" i="20"/>
  <c r="Q313" i="20" s="1"/>
  <c r="M313" i="20"/>
  <c r="N313" i="20" s="1"/>
  <c r="J313" i="20"/>
  <c r="K313" i="20" s="1"/>
  <c r="G313" i="20"/>
  <c r="H313" i="20" s="1"/>
  <c r="P312" i="20"/>
  <c r="Q312" i="20" s="1"/>
  <c r="M312" i="20"/>
  <c r="N312" i="20" s="1"/>
  <c r="J312" i="20"/>
  <c r="K312" i="20" s="1"/>
  <c r="G312" i="20"/>
  <c r="H312" i="20" s="1"/>
  <c r="P311" i="20"/>
  <c r="Q311" i="20" s="1"/>
  <c r="M311" i="20"/>
  <c r="N311" i="20" s="1"/>
  <c r="J311" i="20"/>
  <c r="K311" i="20" s="1"/>
  <c r="G311" i="20"/>
  <c r="H311" i="20" s="1"/>
  <c r="P310" i="20"/>
  <c r="Q310" i="20" s="1"/>
  <c r="M310" i="20"/>
  <c r="N310" i="20" s="1"/>
  <c r="J310" i="20"/>
  <c r="K310" i="20" s="1"/>
  <c r="G310" i="20"/>
  <c r="H310" i="20" s="1"/>
  <c r="P309" i="20"/>
  <c r="Q309" i="20" s="1"/>
  <c r="M309" i="20"/>
  <c r="J309" i="20"/>
  <c r="K309" i="20" s="1"/>
  <c r="G309" i="20"/>
  <c r="P308" i="20"/>
  <c r="Q308" i="20" s="1"/>
  <c r="M308" i="20"/>
  <c r="N308" i="20" s="1"/>
  <c r="J308" i="20"/>
  <c r="K308" i="20" s="1"/>
  <c r="G308" i="20"/>
  <c r="H308" i="20" s="1"/>
  <c r="P307" i="20"/>
  <c r="Q307" i="20" s="1"/>
  <c r="M307" i="20"/>
  <c r="N307" i="20" s="1"/>
  <c r="J307" i="20"/>
  <c r="G307" i="20"/>
  <c r="H307" i="20" s="1"/>
  <c r="P306" i="20"/>
  <c r="Q306" i="20" s="1"/>
  <c r="M306" i="20"/>
  <c r="N306" i="20" s="1"/>
  <c r="J306" i="20"/>
  <c r="K306" i="20" s="1"/>
  <c r="G306" i="20"/>
  <c r="H306" i="20" s="1"/>
  <c r="P305" i="20"/>
  <c r="Q305" i="20" s="1"/>
  <c r="M305" i="20"/>
  <c r="N305" i="20" s="1"/>
  <c r="J305" i="20"/>
  <c r="K305" i="20" s="1"/>
  <c r="G305" i="20"/>
  <c r="H305" i="20" s="1"/>
  <c r="P304" i="20"/>
  <c r="Q304" i="20" s="1"/>
  <c r="M304" i="20"/>
  <c r="N304" i="20" s="1"/>
  <c r="J304" i="20"/>
  <c r="K304" i="20" s="1"/>
  <c r="G304" i="20"/>
  <c r="H304" i="20" s="1"/>
  <c r="P303" i="20"/>
  <c r="Q303" i="20" s="1"/>
  <c r="M303" i="20"/>
  <c r="N303" i="20" s="1"/>
  <c r="J303" i="20"/>
  <c r="K303" i="20" s="1"/>
  <c r="G303" i="20"/>
  <c r="H303" i="20" s="1"/>
  <c r="P302" i="20"/>
  <c r="Q302" i="20" s="1"/>
  <c r="M302" i="20"/>
  <c r="N302" i="20" s="1"/>
  <c r="J302" i="20"/>
  <c r="K302" i="20" s="1"/>
  <c r="G302" i="20"/>
  <c r="H302" i="20" s="1"/>
  <c r="P301" i="20"/>
  <c r="Q301" i="20" s="1"/>
  <c r="M301" i="20"/>
  <c r="N301" i="20" s="1"/>
  <c r="J301" i="20"/>
  <c r="K301" i="20" s="1"/>
  <c r="G301" i="20"/>
  <c r="H301" i="20" s="1"/>
  <c r="P300" i="20"/>
  <c r="Q300" i="20" s="1"/>
  <c r="M300" i="20"/>
  <c r="N300" i="20" s="1"/>
  <c r="J300" i="20"/>
  <c r="K300" i="20" s="1"/>
  <c r="G300" i="20"/>
  <c r="H300" i="20" s="1"/>
  <c r="P299" i="20"/>
  <c r="Q299" i="20" s="1"/>
  <c r="M299" i="20"/>
  <c r="N299" i="20" s="1"/>
  <c r="J299" i="20"/>
  <c r="K299" i="20" s="1"/>
  <c r="G299" i="20"/>
  <c r="H299" i="20" s="1"/>
  <c r="P298" i="20"/>
  <c r="Q298" i="20" s="1"/>
  <c r="M298" i="20"/>
  <c r="N298" i="20" s="1"/>
  <c r="J298" i="20"/>
  <c r="K298" i="20" s="1"/>
  <c r="G298" i="20"/>
  <c r="H298" i="20" s="1"/>
  <c r="P297" i="20"/>
  <c r="Q297" i="20" s="1"/>
  <c r="M297" i="20"/>
  <c r="N297" i="20" s="1"/>
  <c r="J297" i="20"/>
  <c r="K297" i="20" s="1"/>
  <c r="G297" i="20"/>
  <c r="H297" i="20" s="1"/>
  <c r="P296" i="20"/>
  <c r="Q296" i="20" s="1"/>
  <c r="M296" i="20"/>
  <c r="N296" i="20" s="1"/>
  <c r="J296" i="20"/>
  <c r="K296" i="20" s="1"/>
  <c r="G296" i="20"/>
  <c r="H296" i="20" s="1"/>
  <c r="P295" i="20"/>
  <c r="Q295" i="20" s="1"/>
  <c r="M295" i="20"/>
  <c r="N295" i="20" s="1"/>
  <c r="J295" i="20"/>
  <c r="K295" i="20" s="1"/>
  <c r="G295" i="20"/>
  <c r="P294" i="20"/>
  <c r="Q294" i="20" s="1"/>
  <c r="M294" i="20"/>
  <c r="N294" i="20" s="1"/>
  <c r="J294" i="20"/>
  <c r="K294" i="20" s="1"/>
  <c r="G294" i="20"/>
  <c r="H294" i="20" s="1"/>
  <c r="P293" i="20"/>
  <c r="Q293" i="20" s="1"/>
  <c r="M293" i="20"/>
  <c r="J293" i="20"/>
  <c r="K293" i="20" s="1"/>
  <c r="G293" i="20"/>
  <c r="H293" i="20" s="1"/>
  <c r="P292" i="20"/>
  <c r="Q292" i="20" s="1"/>
  <c r="M292" i="20"/>
  <c r="N292" i="20" s="1"/>
  <c r="J292" i="20"/>
  <c r="K292" i="20" s="1"/>
  <c r="G292" i="20"/>
  <c r="H292" i="20" s="1"/>
  <c r="P291" i="20"/>
  <c r="Q291" i="20" s="1"/>
  <c r="M291" i="20"/>
  <c r="J291" i="20"/>
  <c r="K291" i="20" s="1"/>
  <c r="G291" i="20"/>
  <c r="P290" i="20"/>
  <c r="Q290" i="20" s="1"/>
  <c r="M290" i="20"/>
  <c r="N290" i="20" s="1"/>
  <c r="J290" i="20"/>
  <c r="K290" i="20" s="1"/>
  <c r="G290" i="20"/>
  <c r="H290" i="20" s="1"/>
  <c r="P289" i="20"/>
  <c r="Q289" i="20" s="1"/>
  <c r="M289" i="20"/>
  <c r="N289" i="20" s="1"/>
  <c r="J289" i="20"/>
  <c r="K289" i="20" s="1"/>
  <c r="G289" i="20"/>
  <c r="H289" i="20" s="1"/>
  <c r="P288" i="20"/>
  <c r="Q288" i="20" s="1"/>
  <c r="M288" i="20"/>
  <c r="N288" i="20" s="1"/>
  <c r="J288" i="20"/>
  <c r="K288" i="20" s="1"/>
  <c r="G288" i="20"/>
  <c r="H288" i="20" s="1"/>
  <c r="P287" i="20"/>
  <c r="Q287" i="20" s="1"/>
  <c r="M287" i="20"/>
  <c r="N287" i="20" s="1"/>
  <c r="J287" i="20"/>
  <c r="K287" i="20" s="1"/>
  <c r="G287" i="20"/>
  <c r="H287" i="20" s="1"/>
  <c r="P286" i="20"/>
  <c r="Q286" i="20" s="1"/>
  <c r="M286" i="20"/>
  <c r="N286" i="20" s="1"/>
  <c r="J286" i="20"/>
  <c r="K286" i="20" s="1"/>
  <c r="G286" i="20"/>
  <c r="H286" i="20" s="1"/>
  <c r="P285" i="20"/>
  <c r="Q285" i="20" s="1"/>
  <c r="M285" i="20"/>
  <c r="N285" i="20" s="1"/>
  <c r="J285" i="20"/>
  <c r="K285" i="20" s="1"/>
  <c r="G285" i="20"/>
  <c r="H285" i="20" s="1"/>
  <c r="P284" i="20"/>
  <c r="Q284" i="20" s="1"/>
  <c r="M284" i="20"/>
  <c r="N284" i="20" s="1"/>
  <c r="J284" i="20"/>
  <c r="K284" i="20" s="1"/>
  <c r="G284" i="20"/>
  <c r="H284" i="20" s="1"/>
  <c r="P283" i="20"/>
  <c r="Q283" i="20" s="1"/>
  <c r="M283" i="20"/>
  <c r="N283" i="20" s="1"/>
  <c r="J283" i="20"/>
  <c r="K283" i="20" s="1"/>
  <c r="G283" i="20"/>
  <c r="P282" i="20"/>
  <c r="Q282" i="20" s="1"/>
  <c r="M282" i="20"/>
  <c r="N282" i="20" s="1"/>
  <c r="J282" i="20"/>
  <c r="K282" i="20" s="1"/>
  <c r="G282" i="20"/>
  <c r="H282" i="20" s="1"/>
  <c r="P281" i="20"/>
  <c r="Q281" i="20" s="1"/>
  <c r="M281" i="20"/>
  <c r="N281" i="20" s="1"/>
  <c r="J281" i="20"/>
  <c r="K281" i="20" s="1"/>
  <c r="G281" i="20"/>
  <c r="H281" i="20" s="1"/>
  <c r="P280" i="20"/>
  <c r="Q280" i="20" s="1"/>
  <c r="M280" i="20"/>
  <c r="N280" i="20" s="1"/>
  <c r="J280" i="20"/>
  <c r="K280" i="20" s="1"/>
  <c r="G280" i="20"/>
  <c r="H280" i="20" s="1"/>
  <c r="P279" i="20"/>
  <c r="Q279" i="20" s="1"/>
  <c r="M279" i="20"/>
  <c r="J279" i="20"/>
  <c r="K279" i="20" s="1"/>
  <c r="G279" i="20"/>
  <c r="H279" i="20" s="1"/>
  <c r="P278" i="20"/>
  <c r="Q278" i="20" s="1"/>
  <c r="M278" i="20"/>
  <c r="N278" i="20" s="1"/>
  <c r="J278" i="20"/>
  <c r="K278" i="20" s="1"/>
  <c r="G278" i="20"/>
  <c r="H278" i="20" s="1"/>
  <c r="P277" i="20"/>
  <c r="Q277" i="20" s="1"/>
  <c r="M277" i="20"/>
  <c r="J277" i="20"/>
  <c r="K277" i="20" s="1"/>
  <c r="G277" i="20"/>
  <c r="H277" i="20" s="1"/>
  <c r="P276" i="20"/>
  <c r="Q276" i="20" s="1"/>
  <c r="M276" i="20"/>
  <c r="J276" i="20"/>
  <c r="K276" i="20" s="1"/>
  <c r="G276" i="20"/>
  <c r="H276" i="20" s="1"/>
  <c r="P275" i="20"/>
  <c r="Q275" i="20" s="1"/>
  <c r="M275" i="20"/>
  <c r="N275" i="20" s="1"/>
  <c r="J275" i="20"/>
  <c r="K275" i="20" s="1"/>
  <c r="G275" i="20"/>
  <c r="H275" i="20" s="1"/>
  <c r="P274" i="20"/>
  <c r="Q274" i="20" s="1"/>
  <c r="M274" i="20"/>
  <c r="N274" i="20" s="1"/>
  <c r="J274" i="20"/>
  <c r="K274" i="20" s="1"/>
  <c r="G274" i="20"/>
  <c r="H274" i="20" s="1"/>
  <c r="P273" i="20"/>
  <c r="Q273" i="20" s="1"/>
  <c r="M273" i="20"/>
  <c r="J273" i="20"/>
  <c r="K273" i="20" s="1"/>
  <c r="G273" i="20"/>
  <c r="H273" i="20" s="1"/>
  <c r="P272" i="20"/>
  <c r="Q272" i="20" s="1"/>
  <c r="M272" i="20"/>
  <c r="N272" i="20" s="1"/>
  <c r="J272" i="20"/>
  <c r="K272" i="20" s="1"/>
  <c r="G272" i="20"/>
  <c r="H272" i="20" s="1"/>
  <c r="P271" i="20"/>
  <c r="Q271" i="20" s="1"/>
  <c r="M271" i="20"/>
  <c r="N271" i="20" s="1"/>
  <c r="J271" i="20"/>
  <c r="K271" i="20" s="1"/>
  <c r="G271" i="20"/>
  <c r="H271" i="20" s="1"/>
  <c r="P270" i="20"/>
  <c r="Q270" i="20" s="1"/>
  <c r="M270" i="20"/>
  <c r="N270" i="20" s="1"/>
  <c r="J270" i="20"/>
  <c r="K270" i="20" s="1"/>
  <c r="G270" i="20"/>
  <c r="H270" i="20" s="1"/>
  <c r="P269" i="20"/>
  <c r="Q269" i="20" s="1"/>
  <c r="M269" i="20"/>
  <c r="N269" i="20" s="1"/>
  <c r="J269" i="20"/>
  <c r="K269" i="20" s="1"/>
  <c r="G269" i="20"/>
  <c r="H269" i="20" s="1"/>
  <c r="P268" i="20"/>
  <c r="Q268" i="20" s="1"/>
  <c r="M268" i="20"/>
  <c r="N268" i="20" s="1"/>
  <c r="J268" i="20"/>
  <c r="K268" i="20" s="1"/>
  <c r="G268" i="20"/>
  <c r="H268" i="20" s="1"/>
  <c r="P267" i="20"/>
  <c r="Q267" i="20" s="1"/>
  <c r="M267" i="20"/>
  <c r="N267" i="20" s="1"/>
  <c r="J267" i="20"/>
  <c r="K267" i="20" s="1"/>
  <c r="G267" i="20"/>
  <c r="P266" i="20"/>
  <c r="Q266" i="20" s="1"/>
  <c r="M266" i="20"/>
  <c r="N266" i="20" s="1"/>
  <c r="J266" i="20"/>
  <c r="K266" i="20" s="1"/>
  <c r="G266" i="20"/>
  <c r="H266" i="20" s="1"/>
  <c r="P265" i="20"/>
  <c r="Q265" i="20" s="1"/>
  <c r="M265" i="20"/>
  <c r="N265" i="20" s="1"/>
  <c r="J265" i="20"/>
  <c r="K265" i="20" s="1"/>
  <c r="G265" i="20"/>
  <c r="H265" i="20" s="1"/>
  <c r="P264" i="20"/>
  <c r="Q264" i="20" s="1"/>
  <c r="M264" i="20"/>
  <c r="N264" i="20" s="1"/>
  <c r="J264" i="20"/>
  <c r="K264" i="20" s="1"/>
  <c r="G264" i="20"/>
  <c r="H264" i="20" s="1"/>
  <c r="P263" i="20"/>
  <c r="Q263" i="20" s="1"/>
  <c r="M263" i="20"/>
  <c r="J263" i="20"/>
  <c r="K263" i="20" s="1"/>
  <c r="G263" i="20"/>
  <c r="H263" i="20" s="1"/>
  <c r="P262" i="20"/>
  <c r="Q262" i="20" s="1"/>
  <c r="M262" i="20"/>
  <c r="N262" i="20" s="1"/>
  <c r="J262" i="20"/>
  <c r="K262" i="20" s="1"/>
  <c r="G262" i="20"/>
  <c r="H262" i="20" s="1"/>
  <c r="P261" i="20"/>
  <c r="Q261" i="20" s="1"/>
  <c r="M261" i="20"/>
  <c r="N261" i="20" s="1"/>
  <c r="J261" i="20"/>
  <c r="K261" i="20" s="1"/>
  <c r="G261" i="20"/>
  <c r="H261" i="20" s="1"/>
  <c r="P260" i="20"/>
  <c r="Q260" i="20" s="1"/>
  <c r="M260" i="20"/>
  <c r="N260" i="20" s="1"/>
  <c r="J260" i="20"/>
  <c r="G260" i="20"/>
  <c r="P259" i="20"/>
  <c r="Q259" i="20" s="1"/>
  <c r="M259" i="20"/>
  <c r="J259" i="20"/>
  <c r="K259" i="20" s="1"/>
  <c r="G259" i="20"/>
  <c r="H259" i="20" s="1"/>
  <c r="P258" i="20"/>
  <c r="Q258" i="20" s="1"/>
  <c r="M258" i="20"/>
  <c r="N258" i="20" s="1"/>
  <c r="J258" i="20"/>
  <c r="K258" i="20" s="1"/>
  <c r="G258" i="20"/>
  <c r="H258" i="20" s="1"/>
  <c r="P257" i="20"/>
  <c r="Q257" i="20" s="1"/>
  <c r="M257" i="20"/>
  <c r="N257" i="20" s="1"/>
  <c r="J257" i="20"/>
  <c r="K257" i="20" s="1"/>
  <c r="G257" i="20"/>
  <c r="H257" i="20" s="1"/>
  <c r="P256" i="20"/>
  <c r="Q256" i="20" s="1"/>
  <c r="M256" i="20"/>
  <c r="J256" i="20"/>
  <c r="K256" i="20" s="1"/>
  <c r="G256" i="20"/>
  <c r="H256" i="20" s="1"/>
  <c r="P255" i="20"/>
  <c r="Q255" i="20" s="1"/>
  <c r="M255" i="20"/>
  <c r="N255" i="20" s="1"/>
  <c r="J255" i="20"/>
  <c r="K255" i="20" s="1"/>
  <c r="G255" i="20"/>
  <c r="H255" i="20" s="1"/>
  <c r="P254" i="20"/>
  <c r="Q254" i="20" s="1"/>
  <c r="M254" i="20"/>
  <c r="N254" i="20" s="1"/>
  <c r="J254" i="20"/>
  <c r="K254" i="20" s="1"/>
  <c r="G254" i="20"/>
  <c r="H254" i="20" s="1"/>
  <c r="P253" i="20"/>
  <c r="Q253" i="20" s="1"/>
  <c r="M253" i="20"/>
  <c r="J253" i="20"/>
  <c r="K253" i="20" s="1"/>
  <c r="G253" i="20"/>
  <c r="H253" i="20" s="1"/>
  <c r="P252" i="20"/>
  <c r="Q252" i="20" s="1"/>
  <c r="M252" i="20"/>
  <c r="N252" i="20" s="1"/>
  <c r="J252" i="20"/>
  <c r="K252" i="20" s="1"/>
  <c r="G252" i="20"/>
  <c r="H252" i="20" s="1"/>
  <c r="P251" i="20"/>
  <c r="Q251" i="20" s="1"/>
  <c r="M251" i="20"/>
  <c r="N251" i="20" s="1"/>
  <c r="J251" i="20"/>
  <c r="K251" i="20" s="1"/>
  <c r="G251" i="20"/>
  <c r="H251" i="20" s="1"/>
  <c r="P250" i="20"/>
  <c r="Q250" i="20" s="1"/>
  <c r="M250" i="20"/>
  <c r="N250" i="20" s="1"/>
  <c r="J250" i="20"/>
  <c r="K250" i="20" s="1"/>
  <c r="G250" i="20"/>
  <c r="H250" i="20" s="1"/>
  <c r="P249" i="20"/>
  <c r="Q249" i="20" s="1"/>
  <c r="M249" i="20"/>
  <c r="N249" i="20" s="1"/>
  <c r="J249" i="20"/>
  <c r="K249" i="20" s="1"/>
  <c r="G249" i="20"/>
  <c r="H249" i="20" s="1"/>
  <c r="P248" i="20"/>
  <c r="Q248" i="20" s="1"/>
  <c r="M248" i="20"/>
  <c r="N248" i="20" s="1"/>
  <c r="J248" i="20"/>
  <c r="K248" i="20" s="1"/>
  <c r="G248" i="20"/>
  <c r="H248" i="20" s="1"/>
  <c r="P247" i="20"/>
  <c r="Q247" i="20" s="1"/>
  <c r="M247" i="20"/>
  <c r="N247" i="20" s="1"/>
  <c r="J247" i="20"/>
  <c r="K247" i="20" s="1"/>
  <c r="G247" i="20"/>
  <c r="H247" i="20" s="1"/>
  <c r="P246" i="20"/>
  <c r="Q246" i="20" s="1"/>
  <c r="M246" i="20"/>
  <c r="N246" i="20" s="1"/>
  <c r="J246" i="20"/>
  <c r="K246" i="20" s="1"/>
  <c r="G246" i="20"/>
  <c r="H246" i="20" s="1"/>
  <c r="P245" i="20"/>
  <c r="Q245" i="20" s="1"/>
  <c r="M245" i="20"/>
  <c r="N245" i="20" s="1"/>
  <c r="J245" i="20"/>
  <c r="K245" i="20" s="1"/>
  <c r="G245" i="20"/>
  <c r="H245" i="20" s="1"/>
  <c r="P244" i="20"/>
  <c r="Q244" i="20" s="1"/>
  <c r="M244" i="20"/>
  <c r="N244" i="20" s="1"/>
  <c r="J244" i="20"/>
  <c r="K244" i="20" s="1"/>
  <c r="G244" i="20"/>
  <c r="H244" i="20" s="1"/>
  <c r="P243" i="20"/>
  <c r="Q243" i="20" s="1"/>
  <c r="M243" i="20"/>
  <c r="N243" i="20" s="1"/>
  <c r="J243" i="20"/>
  <c r="K243" i="20" s="1"/>
  <c r="G243" i="20"/>
  <c r="H243" i="20" s="1"/>
  <c r="P242" i="20"/>
  <c r="Q242" i="20" s="1"/>
  <c r="M242" i="20"/>
  <c r="N242" i="20" s="1"/>
  <c r="J242" i="20"/>
  <c r="K242" i="20" s="1"/>
  <c r="G242" i="20"/>
  <c r="H242" i="20" s="1"/>
  <c r="P241" i="20"/>
  <c r="Q241" i="20" s="1"/>
  <c r="M241" i="20"/>
  <c r="N241" i="20" s="1"/>
  <c r="J241" i="20"/>
  <c r="K241" i="20" s="1"/>
  <c r="G241" i="20"/>
  <c r="P240" i="20"/>
  <c r="Q240" i="20" s="1"/>
  <c r="M240" i="20"/>
  <c r="N240" i="20" s="1"/>
  <c r="J240" i="20"/>
  <c r="K240" i="20" s="1"/>
  <c r="G240" i="20"/>
  <c r="H240" i="20" s="1"/>
  <c r="P239" i="20"/>
  <c r="Q239" i="20" s="1"/>
  <c r="M239" i="20"/>
  <c r="N239" i="20" s="1"/>
  <c r="J239" i="20"/>
  <c r="K239" i="20" s="1"/>
  <c r="G239" i="20"/>
  <c r="H239" i="20" s="1"/>
  <c r="P238" i="20"/>
  <c r="Q238" i="20" s="1"/>
  <c r="M238" i="20"/>
  <c r="N238" i="20" s="1"/>
  <c r="J238" i="20"/>
  <c r="K238" i="20" s="1"/>
  <c r="G238" i="20"/>
  <c r="H238" i="20" s="1"/>
  <c r="P237" i="20"/>
  <c r="Q237" i="20" s="1"/>
  <c r="M237" i="20"/>
  <c r="J237" i="20"/>
  <c r="K237" i="20" s="1"/>
  <c r="G237" i="20"/>
  <c r="H237" i="20" s="1"/>
  <c r="P236" i="20"/>
  <c r="Q236" i="20" s="1"/>
  <c r="M236" i="20"/>
  <c r="N236" i="20" s="1"/>
  <c r="J236" i="20"/>
  <c r="G236" i="20"/>
  <c r="H236" i="20" s="1"/>
  <c r="P235" i="20"/>
  <c r="Q235" i="20" s="1"/>
  <c r="M235" i="20"/>
  <c r="N235" i="20" s="1"/>
  <c r="J235" i="20"/>
  <c r="K235" i="20" s="1"/>
  <c r="G235" i="20"/>
  <c r="H235" i="20" s="1"/>
  <c r="P234" i="20"/>
  <c r="Q234" i="20" s="1"/>
  <c r="M234" i="20"/>
  <c r="N234" i="20" s="1"/>
  <c r="J234" i="20"/>
  <c r="K234" i="20" s="1"/>
  <c r="G234" i="20"/>
  <c r="H234" i="20" s="1"/>
  <c r="P233" i="20"/>
  <c r="Q233" i="20" s="1"/>
  <c r="M233" i="20"/>
  <c r="N233" i="20" s="1"/>
  <c r="J233" i="20"/>
  <c r="K233" i="20" s="1"/>
  <c r="G233" i="20"/>
  <c r="H233" i="20" s="1"/>
  <c r="P232" i="20"/>
  <c r="Q232" i="20" s="1"/>
  <c r="M232" i="20"/>
  <c r="N232" i="20" s="1"/>
  <c r="J232" i="20"/>
  <c r="K232" i="20" s="1"/>
  <c r="G232" i="20"/>
  <c r="H232" i="20" s="1"/>
  <c r="P231" i="20"/>
  <c r="Q231" i="20" s="1"/>
  <c r="M231" i="20"/>
  <c r="N231" i="20" s="1"/>
  <c r="J231" i="20"/>
  <c r="K231" i="20" s="1"/>
  <c r="G231" i="20"/>
  <c r="H231" i="20" s="1"/>
  <c r="P230" i="20"/>
  <c r="Q230" i="20" s="1"/>
  <c r="M230" i="20"/>
  <c r="N230" i="20" s="1"/>
  <c r="J230" i="20"/>
  <c r="K230" i="20" s="1"/>
  <c r="G230" i="20"/>
  <c r="H230" i="20" s="1"/>
  <c r="P229" i="20"/>
  <c r="Q229" i="20" s="1"/>
  <c r="M229" i="20"/>
  <c r="N229" i="20" s="1"/>
  <c r="J229" i="20"/>
  <c r="K229" i="20" s="1"/>
  <c r="G229" i="20"/>
  <c r="H229" i="20" s="1"/>
  <c r="P228" i="20"/>
  <c r="Q228" i="20" s="1"/>
  <c r="M228" i="20"/>
  <c r="N228" i="20" s="1"/>
  <c r="J228" i="20"/>
  <c r="K228" i="20" s="1"/>
  <c r="G228" i="20"/>
  <c r="H228" i="20" s="1"/>
  <c r="P227" i="20"/>
  <c r="Q227" i="20" s="1"/>
  <c r="M227" i="20"/>
  <c r="N227" i="20" s="1"/>
  <c r="J227" i="20"/>
  <c r="K227" i="20" s="1"/>
  <c r="G227" i="20"/>
  <c r="P226" i="20"/>
  <c r="Q226" i="20" s="1"/>
  <c r="M226" i="20"/>
  <c r="N226" i="20" s="1"/>
  <c r="J226" i="20"/>
  <c r="K226" i="20" s="1"/>
  <c r="G226" i="20"/>
  <c r="H226" i="20" s="1"/>
  <c r="P225" i="20"/>
  <c r="Q225" i="20" s="1"/>
  <c r="M225" i="20"/>
  <c r="N225" i="20" s="1"/>
  <c r="J225" i="20"/>
  <c r="K225" i="20" s="1"/>
  <c r="G225" i="20"/>
  <c r="H225" i="20" s="1"/>
  <c r="P224" i="20"/>
  <c r="Q224" i="20" s="1"/>
  <c r="M224" i="20"/>
  <c r="N224" i="20" s="1"/>
  <c r="J224" i="20"/>
  <c r="K224" i="20" s="1"/>
  <c r="G224" i="20"/>
  <c r="H224" i="20" s="1"/>
  <c r="P223" i="20"/>
  <c r="Q223" i="20" s="1"/>
  <c r="M223" i="20"/>
  <c r="J223" i="20"/>
  <c r="K223" i="20" s="1"/>
  <c r="G223" i="20"/>
  <c r="H223" i="20" s="1"/>
  <c r="P222" i="20"/>
  <c r="Q222" i="20" s="1"/>
  <c r="M222" i="20"/>
  <c r="N222" i="20" s="1"/>
  <c r="J222" i="20"/>
  <c r="K222" i="20" s="1"/>
  <c r="G222" i="20"/>
  <c r="H222" i="20" s="1"/>
  <c r="P221" i="20"/>
  <c r="Q221" i="20" s="1"/>
  <c r="M221" i="20"/>
  <c r="J221" i="20"/>
  <c r="K221" i="20" s="1"/>
  <c r="G221" i="20"/>
  <c r="H221" i="20" s="1"/>
  <c r="P220" i="20"/>
  <c r="Q220" i="20" s="1"/>
  <c r="M220" i="20"/>
  <c r="N220" i="20" s="1"/>
  <c r="J220" i="20"/>
  <c r="K220" i="20" s="1"/>
  <c r="G220" i="20"/>
  <c r="H220" i="20" s="1"/>
  <c r="P219" i="20"/>
  <c r="Q219" i="20" s="1"/>
  <c r="M219" i="20"/>
  <c r="N219" i="20" s="1"/>
  <c r="J219" i="20"/>
  <c r="K219" i="20" s="1"/>
  <c r="G219" i="20"/>
  <c r="H219" i="20" s="1"/>
  <c r="P218" i="20"/>
  <c r="Q218" i="20" s="1"/>
  <c r="M218" i="20"/>
  <c r="N218" i="20" s="1"/>
  <c r="J218" i="20"/>
  <c r="K218" i="20" s="1"/>
  <c r="G218" i="20"/>
  <c r="H218" i="20" s="1"/>
  <c r="P217" i="20"/>
  <c r="Q217" i="20" s="1"/>
  <c r="M217" i="20"/>
  <c r="N217" i="20" s="1"/>
  <c r="J217" i="20"/>
  <c r="K217" i="20" s="1"/>
  <c r="G217" i="20"/>
  <c r="H217" i="20" s="1"/>
  <c r="P216" i="20"/>
  <c r="Q216" i="20" s="1"/>
  <c r="M216" i="20"/>
  <c r="N216" i="20" s="1"/>
  <c r="J216" i="20"/>
  <c r="K216" i="20" s="1"/>
  <c r="G216" i="20"/>
  <c r="H216" i="20" s="1"/>
  <c r="P215" i="20"/>
  <c r="Q215" i="20" s="1"/>
  <c r="M215" i="20"/>
  <c r="N215" i="20" s="1"/>
  <c r="J215" i="20"/>
  <c r="K215" i="20" s="1"/>
  <c r="G215" i="20"/>
  <c r="H215" i="20" s="1"/>
  <c r="P214" i="20"/>
  <c r="Q214" i="20" s="1"/>
  <c r="M214" i="20"/>
  <c r="N214" i="20" s="1"/>
  <c r="J214" i="20"/>
  <c r="K214" i="20" s="1"/>
  <c r="G214" i="20"/>
  <c r="H214" i="20" s="1"/>
  <c r="P213" i="20"/>
  <c r="Q213" i="20" s="1"/>
  <c r="M213" i="20"/>
  <c r="N213" i="20" s="1"/>
  <c r="J213" i="20"/>
  <c r="K213" i="20" s="1"/>
  <c r="G213" i="20"/>
  <c r="H213" i="20" s="1"/>
  <c r="P212" i="20"/>
  <c r="Q212" i="20" s="1"/>
  <c r="M212" i="20"/>
  <c r="N212" i="20" s="1"/>
  <c r="J212" i="20"/>
  <c r="K212" i="20" s="1"/>
  <c r="G212" i="20"/>
  <c r="H212" i="20" s="1"/>
  <c r="P211" i="20"/>
  <c r="Q211" i="20" s="1"/>
  <c r="M211" i="20"/>
  <c r="J211" i="20"/>
  <c r="K211" i="20" s="1"/>
  <c r="G211" i="20"/>
  <c r="H211" i="20" s="1"/>
  <c r="P210" i="20"/>
  <c r="Q210" i="20" s="1"/>
  <c r="M210" i="20"/>
  <c r="N210" i="20" s="1"/>
  <c r="J210" i="20"/>
  <c r="K210" i="20" s="1"/>
  <c r="G210" i="20"/>
  <c r="H210" i="20" s="1"/>
  <c r="P209" i="20"/>
  <c r="Q209" i="20" s="1"/>
  <c r="M209" i="20"/>
  <c r="N209" i="20" s="1"/>
  <c r="J209" i="20"/>
  <c r="K209" i="20" s="1"/>
  <c r="G209" i="20"/>
  <c r="H209" i="20" s="1"/>
  <c r="P208" i="20"/>
  <c r="Q208" i="20" s="1"/>
  <c r="M208" i="20"/>
  <c r="N208" i="20" s="1"/>
  <c r="J208" i="20"/>
  <c r="K208" i="20" s="1"/>
  <c r="G208" i="20"/>
  <c r="H208" i="20" s="1"/>
  <c r="P207" i="20"/>
  <c r="Q207" i="20" s="1"/>
  <c r="M207" i="20"/>
  <c r="N207" i="20" s="1"/>
  <c r="J207" i="20"/>
  <c r="K207" i="20" s="1"/>
  <c r="G207" i="20"/>
  <c r="H207" i="20" s="1"/>
  <c r="P206" i="20"/>
  <c r="Q206" i="20" s="1"/>
  <c r="M206" i="20"/>
  <c r="N206" i="20" s="1"/>
  <c r="J206" i="20"/>
  <c r="K206" i="20" s="1"/>
  <c r="G206" i="20"/>
  <c r="H206" i="20" s="1"/>
  <c r="P205" i="20"/>
  <c r="Q205" i="20" s="1"/>
  <c r="M205" i="20"/>
  <c r="N205" i="20" s="1"/>
  <c r="J205" i="20"/>
  <c r="K205" i="20" s="1"/>
  <c r="G205" i="20"/>
  <c r="H205" i="20" s="1"/>
  <c r="P204" i="20"/>
  <c r="Q204" i="20" s="1"/>
  <c r="M204" i="20"/>
  <c r="N204" i="20" s="1"/>
  <c r="J204" i="20"/>
  <c r="K204" i="20" s="1"/>
  <c r="G204" i="20"/>
  <c r="H204" i="20" s="1"/>
  <c r="P203" i="20"/>
  <c r="Q203" i="20" s="1"/>
  <c r="M203" i="20"/>
  <c r="N203" i="20" s="1"/>
  <c r="J203" i="20"/>
  <c r="K203" i="20" s="1"/>
  <c r="G203" i="20"/>
  <c r="H203" i="20" s="1"/>
  <c r="P202" i="20"/>
  <c r="Q202" i="20" s="1"/>
  <c r="M202" i="20"/>
  <c r="N202" i="20" s="1"/>
  <c r="J202" i="20"/>
  <c r="K202" i="20" s="1"/>
  <c r="G202" i="20"/>
  <c r="H202" i="20" s="1"/>
  <c r="P201" i="20"/>
  <c r="Q201" i="20" s="1"/>
  <c r="M201" i="20"/>
  <c r="N201" i="20" s="1"/>
  <c r="J201" i="20"/>
  <c r="K201" i="20" s="1"/>
  <c r="G201" i="20"/>
  <c r="H201" i="20" s="1"/>
  <c r="P200" i="20"/>
  <c r="Q200" i="20" s="1"/>
  <c r="M200" i="20"/>
  <c r="N200" i="20" s="1"/>
  <c r="J200" i="20"/>
  <c r="K200" i="20" s="1"/>
  <c r="G200" i="20"/>
  <c r="P199" i="20"/>
  <c r="Q199" i="20" s="1"/>
  <c r="M199" i="20"/>
  <c r="N199" i="20" s="1"/>
  <c r="J199" i="20"/>
  <c r="K199" i="20" s="1"/>
  <c r="G199" i="20"/>
  <c r="P198" i="20"/>
  <c r="Q198" i="20" s="1"/>
  <c r="M198" i="20"/>
  <c r="N198" i="20" s="1"/>
  <c r="J198" i="20"/>
  <c r="K198" i="20" s="1"/>
  <c r="G198" i="20"/>
  <c r="H198" i="20" s="1"/>
  <c r="P197" i="20"/>
  <c r="Q197" i="20" s="1"/>
  <c r="M197" i="20"/>
  <c r="N197" i="20" s="1"/>
  <c r="J197" i="20"/>
  <c r="K197" i="20" s="1"/>
  <c r="G197" i="20"/>
  <c r="P196" i="20"/>
  <c r="Q196" i="20" s="1"/>
  <c r="M196" i="20"/>
  <c r="N196" i="20" s="1"/>
  <c r="J196" i="20"/>
  <c r="K196" i="20" s="1"/>
  <c r="G196" i="20"/>
  <c r="H196" i="20" s="1"/>
  <c r="P195" i="20"/>
  <c r="Q195" i="20" s="1"/>
  <c r="M195" i="20"/>
  <c r="N195" i="20" s="1"/>
  <c r="J195" i="20"/>
  <c r="K195" i="20" s="1"/>
  <c r="G195" i="20"/>
  <c r="H195" i="20" s="1"/>
  <c r="P194" i="20"/>
  <c r="Q194" i="20" s="1"/>
  <c r="M194" i="20"/>
  <c r="N194" i="20" s="1"/>
  <c r="J194" i="20"/>
  <c r="K194" i="20" s="1"/>
  <c r="G194" i="20"/>
  <c r="H194" i="20" s="1"/>
  <c r="D194" i="20"/>
  <c r="E194" i="20" s="1"/>
  <c r="P193" i="20"/>
  <c r="Q193" i="20" s="1"/>
  <c r="M193" i="20"/>
  <c r="N193" i="20" s="1"/>
  <c r="J193" i="20"/>
  <c r="K193" i="20" s="1"/>
  <c r="G193" i="20"/>
  <c r="H193" i="20" s="1"/>
  <c r="D193" i="20"/>
  <c r="E193" i="20" s="1"/>
  <c r="P192" i="20"/>
  <c r="Q192" i="20" s="1"/>
  <c r="M192" i="20"/>
  <c r="N192" i="20" s="1"/>
  <c r="J192" i="20"/>
  <c r="K192" i="20" s="1"/>
  <c r="G192" i="20"/>
  <c r="H192" i="20" s="1"/>
  <c r="D192" i="20"/>
  <c r="E192" i="20" s="1"/>
  <c r="P191" i="20"/>
  <c r="Q191" i="20" s="1"/>
  <c r="M191" i="20"/>
  <c r="N191" i="20" s="1"/>
  <c r="J191" i="20"/>
  <c r="K191" i="20" s="1"/>
  <c r="G191" i="20"/>
  <c r="H191" i="20" s="1"/>
  <c r="D191" i="20"/>
  <c r="E191" i="20" s="1"/>
  <c r="P190" i="20"/>
  <c r="Q190" i="20" s="1"/>
  <c r="M190" i="20"/>
  <c r="N190" i="20" s="1"/>
  <c r="J190" i="20"/>
  <c r="K190" i="20" s="1"/>
  <c r="G190" i="20"/>
  <c r="H190" i="20" s="1"/>
  <c r="D190" i="20"/>
  <c r="E190" i="20" s="1"/>
  <c r="P189" i="20"/>
  <c r="Q189" i="20" s="1"/>
  <c r="M189" i="20"/>
  <c r="N189" i="20" s="1"/>
  <c r="J189" i="20"/>
  <c r="K189" i="20" s="1"/>
  <c r="G189" i="20"/>
  <c r="H189" i="20" s="1"/>
  <c r="D189" i="20"/>
  <c r="E189" i="20" s="1"/>
  <c r="P188" i="20"/>
  <c r="Q188" i="20" s="1"/>
  <c r="M188" i="20"/>
  <c r="N188" i="20" s="1"/>
  <c r="J188" i="20"/>
  <c r="K188" i="20" s="1"/>
  <c r="G188" i="20"/>
  <c r="H188" i="20" s="1"/>
  <c r="D188" i="20"/>
  <c r="E188" i="20" s="1"/>
  <c r="P187" i="20"/>
  <c r="Q187" i="20" s="1"/>
  <c r="M187" i="20"/>
  <c r="N187" i="20" s="1"/>
  <c r="J187" i="20"/>
  <c r="K187" i="20" s="1"/>
  <c r="G187" i="20"/>
  <c r="H187" i="20" s="1"/>
  <c r="D187" i="20"/>
  <c r="E187" i="20" s="1"/>
  <c r="P186" i="20"/>
  <c r="Q186" i="20" s="1"/>
  <c r="M186" i="20"/>
  <c r="N186" i="20" s="1"/>
  <c r="J186" i="20"/>
  <c r="K186" i="20" s="1"/>
  <c r="G186" i="20"/>
  <c r="H186" i="20" s="1"/>
  <c r="D186" i="20"/>
  <c r="E186" i="20" s="1"/>
  <c r="P185" i="20"/>
  <c r="M185" i="20"/>
  <c r="N185" i="20" s="1"/>
  <c r="J185" i="20"/>
  <c r="G185" i="20"/>
  <c r="H185" i="20" s="1"/>
  <c r="D185" i="20"/>
  <c r="E185" i="20" s="1"/>
  <c r="P184" i="20"/>
  <c r="Q184" i="20" s="1"/>
  <c r="M184" i="20"/>
  <c r="N184" i="20" s="1"/>
  <c r="J184" i="20"/>
  <c r="K184" i="20" s="1"/>
  <c r="G184" i="20"/>
  <c r="H184" i="20" s="1"/>
  <c r="D184" i="20"/>
  <c r="E184" i="20" s="1"/>
  <c r="P183" i="20"/>
  <c r="Q183" i="20" s="1"/>
  <c r="M183" i="20"/>
  <c r="N183" i="20" s="1"/>
  <c r="J183" i="20"/>
  <c r="K183" i="20" s="1"/>
  <c r="G183" i="20"/>
  <c r="H183" i="20" s="1"/>
  <c r="D183" i="20"/>
  <c r="E183" i="20" s="1"/>
  <c r="P182" i="20"/>
  <c r="Q182" i="20" s="1"/>
  <c r="M182" i="20"/>
  <c r="N182" i="20" s="1"/>
  <c r="J182" i="20"/>
  <c r="K182" i="20" s="1"/>
  <c r="G182" i="20"/>
  <c r="H182" i="20" s="1"/>
  <c r="D182" i="20"/>
  <c r="E182" i="20" s="1"/>
  <c r="P181" i="20"/>
  <c r="Q181" i="20" s="1"/>
  <c r="M181" i="20"/>
  <c r="N181" i="20" s="1"/>
  <c r="J181" i="20"/>
  <c r="K181" i="20" s="1"/>
  <c r="G181" i="20"/>
  <c r="H181" i="20" s="1"/>
  <c r="D181" i="20"/>
  <c r="E181" i="20" s="1"/>
  <c r="P180" i="20"/>
  <c r="Q180" i="20" s="1"/>
  <c r="M180" i="20"/>
  <c r="N180" i="20" s="1"/>
  <c r="J180" i="20"/>
  <c r="K180" i="20" s="1"/>
  <c r="G180" i="20"/>
  <c r="H180" i="20" s="1"/>
  <c r="D180" i="20"/>
  <c r="E180" i="20" s="1"/>
  <c r="P179" i="20"/>
  <c r="Q179" i="20" s="1"/>
  <c r="M179" i="20"/>
  <c r="N179" i="20" s="1"/>
  <c r="J179" i="20"/>
  <c r="K179" i="20" s="1"/>
  <c r="G179" i="20"/>
  <c r="H179" i="20" s="1"/>
  <c r="D179" i="20"/>
  <c r="E179" i="20" s="1"/>
  <c r="P178" i="20"/>
  <c r="Q178" i="20" s="1"/>
  <c r="M178" i="20"/>
  <c r="N178" i="20" s="1"/>
  <c r="J178" i="20"/>
  <c r="K178" i="20" s="1"/>
  <c r="G178" i="20"/>
  <c r="H178" i="20" s="1"/>
  <c r="D178" i="20"/>
  <c r="E178" i="20" s="1"/>
  <c r="P177" i="20"/>
  <c r="Q177" i="20" s="1"/>
  <c r="M177" i="20"/>
  <c r="N177" i="20" s="1"/>
  <c r="J177" i="20"/>
  <c r="K177" i="20" s="1"/>
  <c r="G177" i="20"/>
  <c r="H177" i="20" s="1"/>
  <c r="D177" i="20"/>
  <c r="E177" i="20" s="1"/>
  <c r="P176" i="20"/>
  <c r="Q176" i="20" s="1"/>
  <c r="M176" i="20"/>
  <c r="N176" i="20" s="1"/>
  <c r="J176" i="20"/>
  <c r="K176" i="20" s="1"/>
  <c r="G176" i="20"/>
  <c r="H176" i="20" s="1"/>
  <c r="D176" i="20"/>
  <c r="E176" i="20" s="1"/>
  <c r="P175" i="20"/>
  <c r="Q175" i="20" s="1"/>
  <c r="M175" i="20"/>
  <c r="N175" i="20" s="1"/>
  <c r="J175" i="20"/>
  <c r="K175" i="20" s="1"/>
  <c r="G175" i="20"/>
  <c r="D175" i="20"/>
  <c r="E175" i="20" s="1"/>
  <c r="P174" i="20"/>
  <c r="Q174" i="20" s="1"/>
  <c r="M174" i="20"/>
  <c r="N174" i="20" s="1"/>
  <c r="J174" i="20"/>
  <c r="K174" i="20" s="1"/>
  <c r="G174" i="20"/>
  <c r="H174" i="20" s="1"/>
  <c r="D174" i="20"/>
  <c r="E174" i="20" s="1"/>
  <c r="P173" i="20"/>
  <c r="M173" i="20"/>
  <c r="N173" i="20" s="1"/>
  <c r="J173" i="20"/>
  <c r="K173" i="20" s="1"/>
  <c r="G173" i="20"/>
  <c r="H173" i="20" s="1"/>
  <c r="D173" i="20"/>
  <c r="P172" i="20"/>
  <c r="Q172" i="20" s="1"/>
  <c r="M172" i="20"/>
  <c r="N172" i="20" s="1"/>
  <c r="J172" i="20"/>
  <c r="K172" i="20" s="1"/>
  <c r="G172" i="20"/>
  <c r="H172" i="20" s="1"/>
  <c r="D172" i="20"/>
  <c r="E172" i="20" s="1"/>
  <c r="P171" i="20"/>
  <c r="Q171" i="20" s="1"/>
  <c r="M171" i="20"/>
  <c r="N171" i="20" s="1"/>
  <c r="J171" i="20"/>
  <c r="K171" i="20" s="1"/>
  <c r="G171" i="20"/>
  <c r="H171" i="20" s="1"/>
  <c r="D171" i="20"/>
  <c r="E171" i="20" s="1"/>
  <c r="P170" i="20"/>
  <c r="Q170" i="20" s="1"/>
  <c r="M170" i="20"/>
  <c r="N170" i="20" s="1"/>
  <c r="J170" i="20"/>
  <c r="G170" i="20"/>
  <c r="H170" i="20" s="1"/>
  <c r="D170" i="20"/>
  <c r="E170" i="20" s="1"/>
  <c r="P169" i="20"/>
  <c r="Q169" i="20" s="1"/>
  <c r="M169" i="20"/>
  <c r="N169" i="20" s="1"/>
  <c r="J169" i="20"/>
  <c r="K169" i="20" s="1"/>
  <c r="G169" i="20"/>
  <c r="H169" i="20" s="1"/>
  <c r="D169" i="20"/>
  <c r="E169" i="20" s="1"/>
  <c r="P168" i="20"/>
  <c r="Q168" i="20" s="1"/>
  <c r="M168" i="20"/>
  <c r="N168" i="20" s="1"/>
  <c r="J168" i="20"/>
  <c r="K168" i="20" s="1"/>
  <c r="G168" i="20"/>
  <c r="H168" i="20" s="1"/>
  <c r="D168" i="20"/>
  <c r="E168" i="20" s="1"/>
  <c r="P167" i="20"/>
  <c r="Q167" i="20" s="1"/>
  <c r="M167" i="20"/>
  <c r="N167" i="20" s="1"/>
  <c r="J167" i="20"/>
  <c r="K167" i="20" s="1"/>
  <c r="G167" i="20"/>
  <c r="H167" i="20" s="1"/>
  <c r="D167" i="20"/>
  <c r="E167" i="20" s="1"/>
  <c r="P166" i="20"/>
  <c r="Q166" i="20" s="1"/>
  <c r="M166" i="20"/>
  <c r="N166" i="20" s="1"/>
  <c r="J166" i="20"/>
  <c r="K166" i="20" s="1"/>
  <c r="G166" i="20"/>
  <c r="H166" i="20" s="1"/>
  <c r="D166" i="20"/>
  <c r="E166" i="20" s="1"/>
  <c r="P165" i="20"/>
  <c r="Q165" i="20" s="1"/>
  <c r="M165" i="20"/>
  <c r="N165" i="20" s="1"/>
  <c r="J165" i="20"/>
  <c r="K165" i="20" s="1"/>
  <c r="G165" i="20"/>
  <c r="D165" i="20"/>
  <c r="E165" i="20" s="1"/>
  <c r="P164" i="20"/>
  <c r="Q164" i="20" s="1"/>
  <c r="M164" i="20"/>
  <c r="N164" i="20" s="1"/>
  <c r="J164" i="20"/>
  <c r="K164" i="20" s="1"/>
  <c r="G164" i="20"/>
  <c r="H164" i="20" s="1"/>
  <c r="D164" i="20"/>
  <c r="E164" i="20" s="1"/>
  <c r="P163" i="20"/>
  <c r="Q163" i="20" s="1"/>
  <c r="M163" i="20"/>
  <c r="N163" i="20" s="1"/>
  <c r="J163" i="20"/>
  <c r="K163" i="20" s="1"/>
  <c r="G163" i="20"/>
  <c r="H163" i="20" s="1"/>
  <c r="D163" i="20"/>
  <c r="P162" i="20"/>
  <c r="Q162" i="20" s="1"/>
  <c r="M162" i="20"/>
  <c r="N162" i="20" s="1"/>
  <c r="J162" i="20"/>
  <c r="K162" i="20" s="1"/>
  <c r="G162" i="20"/>
  <c r="H162" i="20" s="1"/>
  <c r="D162" i="20"/>
  <c r="E162" i="20" s="1"/>
  <c r="P161" i="20"/>
  <c r="M161" i="20"/>
  <c r="N161" i="20" s="1"/>
  <c r="J161" i="20"/>
  <c r="K161" i="20" s="1"/>
  <c r="G161" i="20"/>
  <c r="H161" i="20" s="1"/>
  <c r="D161" i="20"/>
  <c r="E161" i="20" s="1"/>
  <c r="P160" i="20"/>
  <c r="Q160" i="20" s="1"/>
  <c r="M160" i="20"/>
  <c r="N160" i="20" s="1"/>
  <c r="J160" i="20"/>
  <c r="K160" i="20" s="1"/>
  <c r="G160" i="20"/>
  <c r="D160" i="20"/>
  <c r="E160" i="20" s="1"/>
  <c r="P159" i="20"/>
  <c r="Q159" i="20" s="1"/>
  <c r="M159" i="20"/>
  <c r="N159" i="20" s="1"/>
  <c r="J159" i="20"/>
  <c r="K159" i="20" s="1"/>
  <c r="G159" i="20"/>
  <c r="H159" i="20" s="1"/>
  <c r="D159" i="20"/>
  <c r="E159" i="20" s="1"/>
  <c r="P158" i="20"/>
  <c r="Q158" i="20" s="1"/>
  <c r="M158" i="20"/>
  <c r="N158" i="20" s="1"/>
  <c r="J158" i="20"/>
  <c r="K158" i="20" s="1"/>
  <c r="G158" i="20"/>
  <c r="H158" i="20" s="1"/>
  <c r="D158" i="20"/>
  <c r="E158" i="20" s="1"/>
  <c r="P157" i="20"/>
  <c r="Q157" i="20" s="1"/>
  <c r="M157" i="20"/>
  <c r="N157" i="20" s="1"/>
  <c r="J157" i="20"/>
  <c r="K157" i="20" s="1"/>
  <c r="G157" i="20"/>
  <c r="H157" i="20" s="1"/>
  <c r="D157" i="20"/>
  <c r="E157" i="20" s="1"/>
  <c r="P156" i="20"/>
  <c r="Q156" i="20" s="1"/>
  <c r="M156" i="20"/>
  <c r="N156" i="20" s="1"/>
  <c r="J156" i="20"/>
  <c r="K156" i="20" s="1"/>
  <c r="G156" i="20"/>
  <c r="H156" i="20" s="1"/>
  <c r="D156" i="20"/>
  <c r="E156" i="20" s="1"/>
  <c r="P155" i="20"/>
  <c r="Q155" i="20" s="1"/>
  <c r="M155" i="20"/>
  <c r="N155" i="20" s="1"/>
  <c r="J155" i="20"/>
  <c r="K155" i="20" s="1"/>
  <c r="G155" i="20"/>
  <c r="H155" i="20" s="1"/>
  <c r="D155" i="20"/>
  <c r="E155" i="20" s="1"/>
  <c r="P154" i="20"/>
  <c r="Q154" i="20" s="1"/>
  <c r="M154" i="20"/>
  <c r="N154" i="20" s="1"/>
  <c r="J154" i="20"/>
  <c r="G154" i="20"/>
  <c r="H154" i="20" s="1"/>
  <c r="D154" i="20"/>
  <c r="E154" i="20" s="1"/>
  <c r="P153" i="20"/>
  <c r="Q153" i="20" s="1"/>
  <c r="M153" i="20"/>
  <c r="N153" i="20" s="1"/>
  <c r="J153" i="20"/>
  <c r="K153" i="20" s="1"/>
  <c r="G153" i="20"/>
  <c r="H153" i="20" s="1"/>
  <c r="D153" i="20"/>
  <c r="E153" i="20" s="1"/>
  <c r="P152" i="20"/>
  <c r="Q152" i="20" s="1"/>
  <c r="M152" i="20"/>
  <c r="N152" i="20" s="1"/>
  <c r="J152" i="20"/>
  <c r="K152" i="20" s="1"/>
  <c r="G152" i="20"/>
  <c r="H152" i="20" s="1"/>
  <c r="D152" i="20"/>
  <c r="E152" i="20" s="1"/>
  <c r="P151" i="20"/>
  <c r="M151" i="20"/>
  <c r="N151" i="20" s="1"/>
  <c r="J151" i="20"/>
  <c r="K151" i="20" s="1"/>
  <c r="G151" i="20"/>
  <c r="D151" i="20"/>
  <c r="E151" i="20" s="1"/>
  <c r="P150" i="20"/>
  <c r="Q150" i="20" s="1"/>
  <c r="M150" i="20"/>
  <c r="N150" i="20" s="1"/>
  <c r="J150" i="20"/>
  <c r="K150" i="20" s="1"/>
  <c r="G150" i="20"/>
  <c r="H150" i="20" s="1"/>
  <c r="D150" i="20"/>
  <c r="E150" i="20" s="1"/>
  <c r="P149" i="20"/>
  <c r="Q149" i="20" s="1"/>
  <c r="M149" i="20"/>
  <c r="N149" i="20" s="1"/>
  <c r="J149" i="20"/>
  <c r="K149" i="20" s="1"/>
  <c r="G149" i="20"/>
  <c r="H149" i="20" s="1"/>
  <c r="D149" i="20"/>
  <c r="P148" i="20"/>
  <c r="M148" i="20"/>
  <c r="J148" i="20"/>
  <c r="K148" i="20" s="1"/>
  <c r="G148" i="20"/>
  <c r="H148" i="20" s="1"/>
  <c r="D148" i="20"/>
  <c r="E148" i="20" s="1"/>
  <c r="P147" i="20"/>
  <c r="Q147" i="20" s="1"/>
  <c r="M147" i="20"/>
  <c r="N147" i="20" s="1"/>
  <c r="J147" i="20"/>
  <c r="K147" i="20" s="1"/>
  <c r="G147" i="20"/>
  <c r="H147" i="20" s="1"/>
  <c r="D147" i="20"/>
  <c r="E147" i="20" s="1"/>
  <c r="P146" i="20"/>
  <c r="Q146" i="20" s="1"/>
  <c r="M146" i="20"/>
  <c r="N146" i="20" s="1"/>
  <c r="J146" i="20"/>
  <c r="K146" i="20" s="1"/>
  <c r="G146" i="20"/>
  <c r="H146" i="20" s="1"/>
  <c r="D146" i="20"/>
  <c r="E146" i="20" s="1"/>
  <c r="P145" i="20"/>
  <c r="Q145" i="20" s="1"/>
  <c r="M145" i="20"/>
  <c r="N145" i="20" s="1"/>
  <c r="J145" i="20"/>
  <c r="K145" i="20" s="1"/>
  <c r="G145" i="20"/>
  <c r="H145" i="20" s="1"/>
  <c r="D145" i="20"/>
  <c r="E145" i="20" s="1"/>
  <c r="P144" i="20"/>
  <c r="Q144" i="20" s="1"/>
  <c r="M144" i="20"/>
  <c r="N144" i="20" s="1"/>
  <c r="J144" i="20"/>
  <c r="K144" i="20" s="1"/>
  <c r="P143" i="20"/>
  <c r="Q143" i="20" s="1"/>
  <c r="M143" i="20"/>
  <c r="N143" i="20" s="1"/>
  <c r="J143" i="20"/>
  <c r="P142" i="20"/>
  <c r="Q142" i="20" s="1"/>
  <c r="M142" i="20"/>
  <c r="N142" i="20" s="1"/>
  <c r="J142" i="20"/>
  <c r="P141" i="20"/>
  <c r="Q141" i="20" s="1"/>
  <c r="M141" i="20"/>
  <c r="N141" i="20" s="1"/>
  <c r="P140" i="20"/>
  <c r="Q140" i="20" s="1"/>
  <c r="M140" i="20"/>
  <c r="N140" i="20" s="1"/>
  <c r="P139" i="20"/>
  <c r="M139" i="20"/>
  <c r="N139" i="20" s="1"/>
  <c r="P138" i="20"/>
  <c r="Q138" i="20" s="1"/>
  <c r="M138" i="20"/>
  <c r="N138" i="20" s="1"/>
  <c r="P137" i="20"/>
  <c r="Q137" i="20" s="1"/>
  <c r="M137" i="20"/>
  <c r="N137" i="20" s="1"/>
  <c r="P136" i="20"/>
  <c r="Q136" i="20" s="1"/>
  <c r="M136" i="20"/>
  <c r="N136" i="20" s="1"/>
  <c r="P135" i="20"/>
  <c r="Q135" i="20" s="1"/>
  <c r="M135" i="20"/>
  <c r="N135" i="20" s="1"/>
  <c r="P134" i="20"/>
  <c r="Q134" i="20" s="1"/>
  <c r="M134" i="20"/>
  <c r="N134" i="20" s="1"/>
  <c r="P133" i="20"/>
  <c r="Q133" i="20" s="1"/>
  <c r="M133" i="20"/>
  <c r="N133" i="20" s="1"/>
  <c r="P132" i="20"/>
  <c r="Q132" i="20" s="1"/>
  <c r="M132" i="20"/>
  <c r="N132" i="20" s="1"/>
  <c r="P131" i="20"/>
  <c r="Q131" i="20" s="1"/>
  <c r="M131" i="20"/>
  <c r="N131" i="20" s="1"/>
  <c r="P130" i="20"/>
  <c r="Q130" i="20" s="1"/>
  <c r="M130" i="20"/>
  <c r="N130" i="20" s="1"/>
  <c r="P129" i="20"/>
  <c r="Q129" i="20" s="1"/>
  <c r="M129" i="20"/>
  <c r="N129" i="20" s="1"/>
  <c r="P128" i="20"/>
  <c r="M128" i="20"/>
  <c r="N128" i="20" s="1"/>
  <c r="P127" i="20"/>
  <c r="Q127" i="20" s="1"/>
  <c r="M127" i="20"/>
  <c r="N127" i="20" s="1"/>
  <c r="P126" i="20"/>
  <c r="Q126" i="20" s="1"/>
  <c r="M126" i="20"/>
  <c r="N126" i="20" s="1"/>
  <c r="P125" i="20"/>
  <c r="Q125" i="20" s="1"/>
  <c r="M125" i="20"/>
  <c r="N125" i="20" s="1"/>
  <c r="P124" i="20"/>
  <c r="Q124" i="20" s="1"/>
  <c r="M124" i="20"/>
  <c r="N124" i="20" s="1"/>
  <c r="P123" i="20"/>
  <c r="Q123" i="20" s="1"/>
  <c r="M123" i="20"/>
  <c r="N123" i="20" s="1"/>
  <c r="P122" i="20"/>
  <c r="Q122" i="20" s="1"/>
  <c r="M122" i="20"/>
  <c r="N122" i="20" s="1"/>
  <c r="P121" i="20"/>
  <c r="Q121" i="20" s="1"/>
  <c r="M121" i="20"/>
  <c r="N121" i="20" s="1"/>
  <c r="P120" i="20"/>
  <c r="Q120" i="20" s="1"/>
  <c r="M120" i="20"/>
  <c r="N120" i="20" s="1"/>
  <c r="P119" i="20"/>
  <c r="Q119" i="20" s="1"/>
  <c r="M119" i="20"/>
  <c r="N119" i="20" s="1"/>
  <c r="P118" i="20"/>
  <c r="M118" i="20"/>
  <c r="N118" i="20" s="1"/>
  <c r="P117" i="20"/>
  <c r="Q117" i="20" s="1"/>
  <c r="M117" i="20"/>
  <c r="N117" i="20" s="1"/>
  <c r="P116" i="20"/>
  <c r="Q116" i="20" s="1"/>
  <c r="M116" i="20"/>
  <c r="N116" i="20" s="1"/>
  <c r="P115" i="20"/>
  <c r="Q115" i="20" s="1"/>
  <c r="M115" i="20"/>
  <c r="N115" i="20" s="1"/>
  <c r="P114" i="20"/>
  <c r="Q114" i="20" s="1"/>
  <c r="M114" i="20"/>
  <c r="N114" i="20" s="1"/>
  <c r="P113" i="20"/>
  <c r="Q113" i="20" s="1"/>
  <c r="M113" i="20"/>
  <c r="N113" i="20" s="1"/>
  <c r="P112" i="20"/>
  <c r="Q112" i="20" s="1"/>
  <c r="M112" i="20"/>
  <c r="N112" i="20" s="1"/>
  <c r="P111" i="20"/>
  <c r="Q111" i="20" s="1"/>
  <c r="M111" i="20"/>
  <c r="N111" i="20" s="1"/>
  <c r="P110" i="20"/>
  <c r="Q110" i="20" s="1"/>
  <c r="M110" i="20"/>
  <c r="N110" i="20" s="1"/>
  <c r="P109" i="20"/>
  <c r="Q109" i="20" s="1"/>
  <c r="M109" i="20"/>
  <c r="N109" i="20" s="1"/>
  <c r="P108" i="20"/>
  <c r="Q108" i="20" s="1"/>
  <c r="M108" i="20"/>
  <c r="N108" i="20" s="1"/>
  <c r="P107" i="20"/>
  <c r="Q107" i="20" s="1"/>
  <c r="M107" i="20"/>
  <c r="N107" i="20" s="1"/>
  <c r="P106" i="20"/>
  <c r="Q106" i="20" s="1"/>
  <c r="M106" i="20"/>
  <c r="N106" i="20" s="1"/>
  <c r="P105" i="20"/>
  <c r="Q105" i="20" s="1"/>
  <c r="M105" i="20"/>
  <c r="N105" i="20" s="1"/>
  <c r="P104" i="20"/>
  <c r="Q104" i="20" s="1"/>
  <c r="M104" i="20"/>
  <c r="N104" i="20" s="1"/>
  <c r="P103" i="20"/>
  <c r="Q103" i="20" s="1"/>
  <c r="M103" i="20"/>
  <c r="N103" i="20" s="1"/>
  <c r="P102" i="20"/>
  <c r="Q102" i="20" s="1"/>
  <c r="M102" i="20"/>
  <c r="N102" i="20" s="1"/>
  <c r="P101" i="20"/>
  <c r="Q101" i="20" s="1"/>
  <c r="M101" i="20"/>
  <c r="N101" i="20" s="1"/>
  <c r="P100" i="20"/>
  <c r="Q100" i="20" s="1"/>
  <c r="M100" i="20"/>
  <c r="N100" i="20" s="1"/>
  <c r="P99" i="20"/>
  <c r="Q99" i="20" s="1"/>
  <c r="M99" i="20"/>
  <c r="N99" i="20" s="1"/>
  <c r="P98" i="20"/>
  <c r="Q98" i="20" s="1"/>
  <c r="M98" i="20"/>
  <c r="N98" i="20" s="1"/>
  <c r="P97" i="20"/>
  <c r="Q97" i="20" s="1"/>
  <c r="M97" i="20"/>
  <c r="N97" i="20" s="1"/>
  <c r="P96" i="20"/>
  <c r="Q96" i="20" s="1"/>
  <c r="M96" i="20"/>
  <c r="N96" i="20" s="1"/>
  <c r="P95" i="20"/>
  <c r="Q95" i="20" s="1"/>
  <c r="M95" i="20"/>
  <c r="N95" i="20" s="1"/>
  <c r="P94" i="20"/>
  <c r="Q94" i="20" s="1"/>
  <c r="M94" i="20"/>
  <c r="N94" i="20" s="1"/>
  <c r="P93" i="20"/>
  <c r="Q93" i="20" s="1"/>
  <c r="M93" i="20"/>
  <c r="N93" i="20" s="1"/>
  <c r="P92" i="20"/>
  <c r="Q92" i="20" s="1"/>
  <c r="M92" i="20"/>
  <c r="N92" i="20" s="1"/>
  <c r="P91" i="20"/>
  <c r="Q91" i="20" s="1"/>
  <c r="M91" i="20"/>
  <c r="N91" i="20" s="1"/>
  <c r="P90" i="20"/>
  <c r="Q90" i="20" s="1"/>
  <c r="M90" i="20"/>
  <c r="N90" i="20" s="1"/>
  <c r="P89" i="20"/>
  <c r="Q89" i="20" s="1"/>
  <c r="M89" i="20"/>
  <c r="N89" i="20" s="1"/>
  <c r="P88" i="20"/>
  <c r="Q88" i="20" s="1"/>
  <c r="M88" i="20"/>
  <c r="N88" i="20" s="1"/>
  <c r="P87" i="20"/>
  <c r="Q87" i="20" s="1"/>
  <c r="M87" i="20"/>
  <c r="N87" i="20" s="1"/>
  <c r="P86" i="20"/>
  <c r="Q86" i="20" s="1"/>
  <c r="M86" i="20"/>
  <c r="N86" i="20" s="1"/>
  <c r="P85" i="20"/>
  <c r="Q85" i="20" s="1"/>
  <c r="M85" i="20"/>
  <c r="N85" i="20" s="1"/>
  <c r="P84" i="20"/>
  <c r="Q84" i="20" s="1"/>
  <c r="M84" i="20"/>
  <c r="N84" i="20" s="1"/>
  <c r="P83" i="20"/>
  <c r="Q83" i="20" s="1"/>
  <c r="M83" i="20"/>
  <c r="N83" i="20" s="1"/>
  <c r="P82" i="20"/>
  <c r="Q82" i="20" s="1"/>
  <c r="M82" i="20"/>
  <c r="N82" i="20" s="1"/>
  <c r="P81" i="20"/>
  <c r="Q81" i="20" s="1"/>
  <c r="M81" i="20"/>
  <c r="N81" i="20" s="1"/>
  <c r="P80" i="20"/>
  <c r="Q80" i="20" s="1"/>
  <c r="M80" i="20"/>
  <c r="N80" i="20" s="1"/>
  <c r="P79" i="20"/>
  <c r="M79" i="20"/>
  <c r="N79" i="20" s="1"/>
  <c r="P78" i="20"/>
  <c r="Q78" i="20" s="1"/>
  <c r="M78" i="20"/>
  <c r="N78" i="20" s="1"/>
  <c r="P77" i="20"/>
  <c r="Q77" i="20" s="1"/>
  <c r="M77" i="20"/>
  <c r="N77" i="20" s="1"/>
  <c r="P76" i="20"/>
  <c r="Q76" i="20" s="1"/>
  <c r="M76" i="20"/>
  <c r="N76" i="20" s="1"/>
  <c r="P75" i="20"/>
  <c r="Q75" i="20" s="1"/>
  <c r="M75" i="20"/>
  <c r="N75" i="20" s="1"/>
  <c r="P74" i="20"/>
  <c r="Q74" i="20" s="1"/>
  <c r="M74" i="20"/>
  <c r="N74" i="20" s="1"/>
  <c r="P73" i="20"/>
  <c r="Q73" i="20" s="1"/>
  <c r="M73" i="20"/>
  <c r="N73" i="20" s="1"/>
  <c r="P72" i="20"/>
  <c r="M72" i="20"/>
  <c r="N72" i="20" s="1"/>
  <c r="P71" i="20"/>
  <c r="Q71" i="20" s="1"/>
  <c r="M71" i="20"/>
  <c r="N71" i="20" s="1"/>
  <c r="P70" i="20"/>
  <c r="Q70" i="20" s="1"/>
  <c r="M70" i="20"/>
  <c r="N70" i="20" s="1"/>
  <c r="P69" i="20"/>
  <c r="Q69" i="20" s="1"/>
  <c r="M69" i="20"/>
  <c r="N69" i="20" s="1"/>
  <c r="P68" i="20"/>
  <c r="Q68" i="20" s="1"/>
  <c r="M68" i="20"/>
  <c r="N68" i="20" s="1"/>
  <c r="P67" i="20"/>
  <c r="Q67" i="20" s="1"/>
  <c r="M67" i="20"/>
  <c r="N67" i="20" s="1"/>
  <c r="P66" i="20"/>
  <c r="Q66" i="20" s="1"/>
  <c r="M66" i="20"/>
  <c r="N66" i="20" s="1"/>
  <c r="P65" i="20"/>
  <c r="Q65" i="20" s="1"/>
  <c r="M65" i="20"/>
  <c r="N65" i="20" s="1"/>
  <c r="P64" i="20"/>
  <c r="Q64" i="20" s="1"/>
  <c r="M64" i="20"/>
  <c r="N64" i="20" s="1"/>
  <c r="P63" i="20"/>
  <c r="Q63" i="20" s="1"/>
  <c r="M63" i="20"/>
  <c r="N63" i="20" s="1"/>
  <c r="P62" i="20"/>
  <c r="Q62" i="20" s="1"/>
  <c r="M62" i="20"/>
  <c r="N62" i="20" s="1"/>
  <c r="P61" i="20"/>
  <c r="Q61" i="20" s="1"/>
  <c r="M61" i="20"/>
  <c r="N61" i="20" s="1"/>
  <c r="P60" i="20"/>
  <c r="Q60" i="20" s="1"/>
  <c r="M60" i="20"/>
  <c r="N60" i="20" s="1"/>
  <c r="P59" i="20"/>
  <c r="Q59" i="20" s="1"/>
  <c r="M59" i="20"/>
  <c r="N59" i="20" s="1"/>
  <c r="P58" i="20"/>
  <c r="M58" i="20"/>
  <c r="N58" i="20" s="1"/>
  <c r="P57" i="20"/>
  <c r="Q57" i="20" s="1"/>
  <c r="M57" i="20"/>
  <c r="N57" i="20" s="1"/>
  <c r="P56" i="20"/>
  <c r="Q56" i="20" s="1"/>
  <c r="M56" i="20"/>
  <c r="N56" i="20" s="1"/>
  <c r="P55" i="20"/>
  <c r="Q55" i="20" s="1"/>
  <c r="M55" i="20"/>
  <c r="N55" i="20" s="1"/>
  <c r="P54" i="20"/>
  <c r="Q54" i="20" s="1"/>
  <c r="M54" i="20"/>
  <c r="N54" i="20" s="1"/>
  <c r="P53" i="20"/>
  <c r="Q53" i="20" s="1"/>
  <c r="M53" i="20"/>
  <c r="N53" i="20" s="1"/>
  <c r="P52" i="20"/>
  <c r="M52" i="20"/>
  <c r="N52" i="20" s="1"/>
  <c r="P51" i="20"/>
  <c r="Q51" i="20" s="1"/>
  <c r="M51" i="20"/>
  <c r="N51" i="20" s="1"/>
  <c r="P50" i="20"/>
  <c r="Q50" i="20" s="1"/>
  <c r="M50" i="20"/>
  <c r="N50" i="20" s="1"/>
  <c r="P49" i="20"/>
  <c r="Q49" i="20" s="1"/>
  <c r="M49" i="20"/>
  <c r="N49" i="20" s="1"/>
  <c r="P48" i="20"/>
  <c r="Q48" i="20" s="1"/>
  <c r="M48" i="20"/>
  <c r="N48" i="20" s="1"/>
  <c r="P47" i="20"/>
  <c r="Q47" i="20" s="1"/>
  <c r="M47" i="20"/>
  <c r="N47" i="20" s="1"/>
  <c r="P46" i="20"/>
  <c r="Q46" i="20" s="1"/>
  <c r="M46" i="20"/>
  <c r="N46" i="20" s="1"/>
  <c r="P45" i="20"/>
  <c r="Q45" i="20" s="1"/>
  <c r="M45" i="20"/>
  <c r="N45" i="20" s="1"/>
  <c r="P44" i="20"/>
  <c r="M44" i="20"/>
  <c r="N44" i="20" s="1"/>
  <c r="P43" i="20"/>
  <c r="Q43" i="20" s="1"/>
  <c r="M43" i="20"/>
  <c r="N43" i="20" s="1"/>
  <c r="P42" i="20"/>
  <c r="Q42" i="20" s="1"/>
  <c r="M42" i="20"/>
  <c r="N42" i="20" s="1"/>
  <c r="P41" i="20"/>
  <c r="Q41" i="20" s="1"/>
  <c r="M41" i="20"/>
  <c r="N41" i="20" s="1"/>
  <c r="P40" i="20"/>
  <c r="Q40" i="20" s="1"/>
  <c r="M40" i="20"/>
  <c r="N40" i="20" s="1"/>
  <c r="P39" i="20"/>
  <c r="Q39" i="20" s="1"/>
  <c r="M39" i="20"/>
  <c r="N39" i="20" s="1"/>
  <c r="P38" i="20"/>
  <c r="Q38" i="20" s="1"/>
  <c r="M38" i="20"/>
  <c r="N38" i="20" s="1"/>
  <c r="P37" i="20"/>
  <c r="Q37" i="20" s="1"/>
  <c r="M37" i="20"/>
  <c r="N37" i="20" s="1"/>
  <c r="P36" i="20"/>
  <c r="M36" i="20"/>
  <c r="N36" i="20" s="1"/>
  <c r="P35" i="20"/>
  <c r="Q35" i="20" s="1"/>
  <c r="M35" i="20"/>
  <c r="N35" i="20" s="1"/>
  <c r="P34" i="20"/>
  <c r="Q34" i="20" s="1"/>
  <c r="M34" i="20"/>
  <c r="N34" i="20" s="1"/>
  <c r="P33" i="20"/>
  <c r="Q33" i="20" s="1"/>
  <c r="M33" i="20"/>
  <c r="N33" i="20" s="1"/>
  <c r="P32" i="20"/>
  <c r="Q32" i="20" s="1"/>
  <c r="M32" i="20"/>
  <c r="N32" i="20" s="1"/>
  <c r="P31" i="20"/>
  <c r="M31" i="20"/>
  <c r="N31" i="20" s="1"/>
  <c r="P30" i="20"/>
  <c r="M30" i="20"/>
  <c r="N30" i="20" s="1"/>
  <c r="P29" i="20"/>
  <c r="Q29" i="20" s="1"/>
  <c r="M29" i="20"/>
  <c r="N29" i="20" s="1"/>
  <c r="P28" i="20"/>
  <c r="Q28" i="20" s="1"/>
  <c r="M28" i="20"/>
  <c r="N28" i="20" s="1"/>
  <c r="P27" i="20"/>
  <c r="Q27" i="20" s="1"/>
  <c r="M27" i="20"/>
  <c r="N27" i="20" s="1"/>
  <c r="P26" i="20"/>
  <c r="Q26" i="20" s="1"/>
  <c r="M26" i="20"/>
  <c r="N26" i="20" s="1"/>
  <c r="P25" i="20"/>
  <c r="Q25" i="20" s="1"/>
  <c r="M25" i="20"/>
  <c r="N25" i="20" s="1"/>
  <c r="P24" i="20"/>
  <c r="Q24" i="20" s="1"/>
  <c r="M24" i="20"/>
  <c r="N24" i="20" s="1"/>
  <c r="P23" i="20"/>
  <c r="Q23" i="20" s="1"/>
  <c r="M23" i="20"/>
  <c r="N23" i="20" s="1"/>
  <c r="P22" i="20"/>
  <c r="Q22" i="20" s="1"/>
  <c r="M22" i="20"/>
  <c r="N22" i="20" s="1"/>
  <c r="P21" i="20"/>
  <c r="Q21" i="20" s="1"/>
  <c r="M21" i="20"/>
  <c r="N21" i="20" s="1"/>
  <c r="P20" i="20"/>
  <c r="M20" i="20"/>
  <c r="N20" i="20" s="1"/>
  <c r="P19" i="20"/>
  <c r="Q19" i="20" s="1"/>
  <c r="M19" i="20"/>
  <c r="N19" i="20" s="1"/>
  <c r="P18" i="20"/>
  <c r="Q18" i="20" s="1"/>
  <c r="M18" i="20"/>
  <c r="N18" i="20" s="1"/>
  <c r="P17" i="20"/>
  <c r="Q17" i="20" s="1"/>
  <c r="M17" i="20"/>
  <c r="N17" i="20" s="1"/>
  <c r="P16" i="20"/>
  <c r="Q16" i="20" s="1"/>
  <c r="M16" i="20"/>
  <c r="N16" i="20" s="1"/>
  <c r="P15" i="20"/>
  <c r="Q15" i="20" s="1"/>
  <c r="M15" i="20"/>
  <c r="N15" i="20" s="1"/>
  <c r="P14" i="20"/>
  <c r="Q14" i="20" s="1"/>
  <c r="M14" i="20"/>
  <c r="N14" i="20" s="1"/>
  <c r="P13" i="20"/>
  <c r="Q13" i="20" s="1"/>
  <c r="M13" i="20"/>
  <c r="N13" i="20" s="1"/>
  <c r="P12" i="20"/>
  <c r="Q12" i="20" s="1"/>
  <c r="M12" i="20"/>
  <c r="N12" i="20" s="1"/>
  <c r="P11" i="20"/>
  <c r="Q11" i="20" s="1"/>
  <c r="M11" i="20"/>
  <c r="N11" i="20" s="1"/>
  <c r="P10" i="20"/>
  <c r="Q10" i="20" s="1"/>
  <c r="M10" i="20"/>
  <c r="N10" i="20" s="1"/>
  <c r="P9" i="20"/>
  <c r="Q9" i="20" s="1"/>
  <c r="M9" i="20"/>
  <c r="N9" i="20" s="1"/>
  <c r="P8" i="20"/>
  <c r="Q8" i="20" s="1"/>
  <c r="M8" i="20"/>
  <c r="N8" i="20" s="1"/>
  <c r="P7" i="20"/>
  <c r="Q7" i="20" s="1"/>
  <c r="M7" i="20"/>
  <c r="N7" i="20" s="1"/>
  <c r="H55" i="11"/>
  <c r="G55" i="11"/>
  <c r="F55" i="11"/>
  <c r="E55" i="11"/>
  <c r="C55" i="11"/>
  <c r="H54" i="11"/>
  <c r="G54" i="11"/>
  <c r="F54" i="11"/>
  <c r="E54" i="11"/>
  <c r="C54" i="11"/>
  <c r="H53" i="11"/>
  <c r="G53" i="11"/>
  <c r="F53" i="11"/>
  <c r="E53" i="11"/>
  <c r="I53" i="11" s="1"/>
  <c r="C53" i="11"/>
  <c r="H52" i="11"/>
  <c r="G52" i="11"/>
  <c r="F52" i="11"/>
  <c r="E52" i="11"/>
  <c r="I52" i="11" s="1"/>
  <c r="C52" i="11"/>
  <c r="H51" i="11"/>
  <c r="G51" i="11"/>
  <c r="F51" i="11"/>
  <c r="E51" i="11"/>
  <c r="C51" i="11"/>
  <c r="H50" i="11"/>
  <c r="G50" i="11"/>
  <c r="F50" i="11"/>
  <c r="E50" i="11"/>
  <c r="C50" i="11"/>
  <c r="H49" i="11"/>
  <c r="G49" i="11"/>
  <c r="F49" i="11"/>
  <c r="E49" i="11"/>
  <c r="C49" i="11"/>
  <c r="H48" i="11"/>
  <c r="G48" i="11"/>
  <c r="F48" i="11"/>
  <c r="E48" i="11"/>
  <c r="C48" i="11"/>
  <c r="H47" i="11"/>
  <c r="G47" i="11"/>
  <c r="F47" i="11"/>
  <c r="E47" i="11"/>
  <c r="C47" i="11"/>
  <c r="H46" i="11"/>
  <c r="G46" i="11"/>
  <c r="F46" i="11"/>
  <c r="E46" i="11"/>
  <c r="C46" i="11"/>
  <c r="H45" i="11"/>
  <c r="G45" i="11"/>
  <c r="F45" i="11"/>
  <c r="E45" i="11"/>
  <c r="I45" i="11" s="1"/>
  <c r="C45" i="11"/>
  <c r="H44" i="11"/>
  <c r="G44" i="11"/>
  <c r="F44" i="11"/>
  <c r="E44" i="11"/>
  <c r="C44" i="11"/>
  <c r="H43" i="11"/>
  <c r="G43" i="11"/>
  <c r="F43" i="11"/>
  <c r="E43" i="11"/>
  <c r="C43" i="11"/>
  <c r="H42" i="11"/>
  <c r="G42" i="11"/>
  <c r="F42" i="11"/>
  <c r="E42" i="11"/>
  <c r="C42" i="11"/>
  <c r="H41" i="11"/>
  <c r="G41" i="11"/>
  <c r="F41" i="11"/>
  <c r="E41" i="11"/>
  <c r="C41" i="11"/>
  <c r="B41" i="11"/>
  <c r="H40" i="11"/>
  <c r="G40" i="11"/>
  <c r="F40" i="11"/>
  <c r="E40" i="11"/>
  <c r="C40" i="11"/>
  <c r="B40" i="11"/>
  <c r="G39" i="11"/>
  <c r="F39" i="11"/>
  <c r="E39" i="11"/>
  <c r="C39" i="11"/>
  <c r="B39" i="11"/>
  <c r="G38" i="11"/>
  <c r="F38" i="11"/>
  <c r="E38" i="11"/>
  <c r="C38" i="11"/>
  <c r="B38" i="11"/>
  <c r="G37" i="11"/>
  <c r="F37" i="11"/>
  <c r="E37" i="11"/>
  <c r="C37" i="11"/>
  <c r="B37" i="11"/>
  <c r="G36" i="11"/>
  <c r="F36" i="11"/>
  <c r="E36" i="11"/>
  <c r="C36" i="11"/>
  <c r="B36" i="11"/>
  <c r="G35" i="11"/>
  <c r="F35" i="11"/>
  <c r="E35" i="11"/>
  <c r="C35" i="11"/>
  <c r="B35" i="11"/>
  <c r="G34" i="11"/>
  <c r="F34" i="11"/>
  <c r="E34" i="11"/>
  <c r="I34" i="11" s="1"/>
  <c r="C34" i="11"/>
  <c r="B34" i="11"/>
  <c r="G33" i="11"/>
  <c r="F33" i="11"/>
  <c r="E33" i="11"/>
  <c r="C33" i="11"/>
  <c r="B33" i="11"/>
  <c r="G32" i="11"/>
  <c r="F32" i="11"/>
  <c r="E32" i="11"/>
  <c r="C32" i="11"/>
  <c r="B32" i="11"/>
  <c r="G31" i="11"/>
  <c r="F31" i="11"/>
  <c r="E31" i="11"/>
  <c r="C31" i="11"/>
  <c r="B31" i="11"/>
  <c r="G30" i="11"/>
  <c r="F30" i="11"/>
  <c r="E30" i="11"/>
  <c r="C30" i="11"/>
  <c r="B30" i="11"/>
  <c r="G29" i="11"/>
  <c r="F29" i="11"/>
  <c r="E29" i="11"/>
  <c r="C29" i="11"/>
  <c r="B29" i="11"/>
  <c r="G28" i="11"/>
  <c r="F28" i="11"/>
  <c r="E28" i="11"/>
  <c r="C28" i="11"/>
  <c r="B28" i="11"/>
  <c r="G27" i="11"/>
  <c r="F27" i="11"/>
  <c r="E27" i="11"/>
  <c r="B27" i="11"/>
  <c r="G56" i="11"/>
  <c r="H56" i="11"/>
  <c r="C56" i="11"/>
  <c r="J390" i="27"/>
  <c r="J389" i="27"/>
  <c r="J388" i="27"/>
  <c r="J387" i="27"/>
  <c r="J386" i="27"/>
  <c r="J385" i="27"/>
  <c r="J384" i="27"/>
  <c r="J383" i="27"/>
  <c r="J382" i="27"/>
  <c r="J381" i="27"/>
  <c r="J380" i="27"/>
  <c r="J379" i="27"/>
  <c r="J378" i="27"/>
  <c r="J377" i="27"/>
  <c r="J376" i="27"/>
  <c r="J375" i="27"/>
  <c r="J374" i="27"/>
  <c r="J373" i="27"/>
  <c r="J372" i="27"/>
  <c r="J371" i="27"/>
  <c r="J370" i="27"/>
  <c r="J369" i="27"/>
  <c r="J368" i="27"/>
  <c r="J367" i="27"/>
  <c r="J366" i="27"/>
  <c r="J365" i="27"/>
  <c r="J364" i="27"/>
  <c r="J363" i="27"/>
  <c r="J362" i="27"/>
  <c r="J361" i="27"/>
  <c r="J360" i="27"/>
  <c r="J359" i="27"/>
  <c r="J358" i="27"/>
  <c r="J357" i="27"/>
  <c r="J356" i="27"/>
  <c r="J355" i="27"/>
  <c r="J354" i="27"/>
  <c r="J353" i="27"/>
  <c r="J352" i="27"/>
  <c r="J351" i="27"/>
  <c r="J350" i="27"/>
  <c r="J349" i="27"/>
  <c r="J348" i="27"/>
  <c r="J347" i="27"/>
  <c r="J346" i="27"/>
  <c r="J345" i="27"/>
  <c r="J344" i="27"/>
  <c r="J343" i="27"/>
  <c r="J342" i="27"/>
  <c r="J341" i="27"/>
  <c r="J340" i="27"/>
  <c r="J339" i="27"/>
  <c r="J338" i="27"/>
  <c r="J337" i="27"/>
  <c r="J336" i="27"/>
  <c r="J335" i="27"/>
  <c r="J334" i="27"/>
  <c r="J333" i="27"/>
  <c r="J332" i="27"/>
  <c r="J331" i="27"/>
  <c r="J330" i="27"/>
  <c r="J329" i="27"/>
  <c r="J328" i="27"/>
  <c r="J327" i="27"/>
  <c r="J326" i="27"/>
  <c r="J325" i="27"/>
  <c r="J324" i="27"/>
  <c r="J323" i="27"/>
  <c r="J322" i="27"/>
  <c r="J321" i="27"/>
  <c r="J320" i="27"/>
  <c r="J319" i="27"/>
  <c r="J318" i="27"/>
  <c r="J317" i="27"/>
  <c r="J316" i="27"/>
  <c r="J315" i="27"/>
  <c r="J314" i="27"/>
  <c r="J313" i="27"/>
  <c r="J312" i="27"/>
  <c r="J311" i="27"/>
  <c r="J310" i="27"/>
  <c r="J309" i="27"/>
  <c r="J308" i="27"/>
  <c r="J307" i="27"/>
  <c r="J306" i="27"/>
  <c r="J305" i="27"/>
  <c r="J304" i="27"/>
  <c r="J303" i="27"/>
  <c r="J302" i="27"/>
  <c r="J301" i="27"/>
  <c r="J300" i="27"/>
  <c r="J299" i="27"/>
  <c r="J298" i="27"/>
  <c r="J297" i="27"/>
  <c r="J296" i="27"/>
  <c r="J295" i="27"/>
  <c r="J294" i="27"/>
  <c r="J293" i="27"/>
  <c r="J292" i="27"/>
  <c r="J291" i="27"/>
  <c r="J290" i="27"/>
  <c r="J289" i="27"/>
  <c r="J288" i="27"/>
  <c r="J287" i="27"/>
  <c r="J286" i="27"/>
  <c r="J285" i="27"/>
  <c r="J284" i="27"/>
  <c r="J283" i="27"/>
  <c r="J282" i="27"/>
  <c r="J281" i="27"/>
  <c r="J280" i="27"/>
  <c r="J279" i="27"/>
  <c r="J278" i="27"/>
  <c r="J277" i="27"/>
  <c r="J276" i="27"/>
  <c r="J275" i="27"/>
  <c r="J274" i="27"/>
  <c r="J273" i="27"/>
  <c r="J272" i="27"/>
  <c r="J271" i="27"/>
  <c r="J270" i="27"/>
  <c r="J269" i="27"/>
  <c r="J268" i="27"/>
  <c r="J267" i="27"/>
  <c r="J266" i="27"/>
  <c r="J265" i="27"/>
  <c r="J264" i="27"/>
  <c r="J263" i="27"/>
  <c r="J262" i="27"/>
  <c r="J261" i="27"/>
  <c r="J260" i="27"/>
  <c r="J259" i="27"/>
  <c r="J258" i="27"/>
  <c r="J257" i="27"/>
  <c r="J256" i="27"/>
  <c r="J255" i="27"/>
  <c r="J254" i="27"/>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H369" i="20"/>
  <c r="H367" i="20"/>
  <c r="N365" i="20"/>
  <c r="H365" i="20"/>
  <c r="N361" i="20"/>
  <c r="N351" i="20"/>
  <c r="N347" i="20"/>
  <c r="H347" i="20"/>
  <c r="N343" i="20"/>
  <c r="H339" i="20"/>
  <c r="N337" i="20"/>
  <c r="N335" i="20"/>
  <c r="N329" i="20"/>
  <c r="O330" i="20" s="1"/>
  <c r="N325" i="20"/>
  <c r="N319" i="20"/>
  <c r="N309" i="20"/>
  <c r="H309" i="20"/>
  <c r="H295" i="20"/>
  <c r="N293" i="20"/>
  <c r="N291" i="20"/>
  <c r="H291" i="20"/>
  <c r="A283" i="20"/>
  <c r="A295" i="20" s="1"/>
  <c r="A307" i="20" s="1"/>
  <c r="A319" i="20" s="1"/>
  <c r="A331" i="20" s="1"/>
  <c r="A343" i="20" s="1"/>
  <c r="A355" i="20" s="1"/>
  <c r="N279" i="20"/>
  <c r="N277" i="20"/>
  <c r="N273" i="20"/>
  <c r="H267" i="20"/>
  <c r="N263" i="20"/>
  <c r="N259" i="20"/>
  <c r="N256" i="20"/>
  <c r="N253" i="20"/>
  <c r="H241" i="20"/>
  <c r="N237" i="20"/>
  <c r="H227" i="20"/>
  <c r="N223" i="20"/>
  <c r="N221" i="20"/>
  <c r="N211" i="20"/>
  <c r="H197" i="20"/>
  <c r="Q185" i="20"/>
  <c r="K185" i="20"/>
  <c r="Q173" i="20"/>
  <c r="E173" i="20"/>
  <c r="E163" i="20"/>
  <c r="Q161" i="20"/>
  <c r="H160" i="20"/>
  <c r="Q151" i="20"/>
  <c r="E149" i="20"/>
  <c r="Q148" i="20"/>
  <c r="N148" i="20"/>
  <c r="I144" i="20"/>
  <c r="F144" i="20"/>
  <c r="K143" i="20"/>
  <c r="L141" i="20"/>
  <c r="I141" i="20"/>
  <c r="F141" i="20"/>
  <c r="Q139" i="20"/>
  <c r="W138" i="20"/>
  <c r="V138" i="20"/>
  <c r="U138" i="20"/>
  <c r="L138" i="20"/>
  <c r="I138" i="20"/>
  <c r="F138" i="20"/>
  <c r="L135" i="20"/>
  <c r="I135" i="20"/>
  <c r="F135" i="20"/>
  <c r="L132" i="20"/>
  <c r="I132" i="20"/>
  <c r="F132" i="20"/>
  <c r="L129" i="20"/>
  <c r="I129" i="20"/>
  <c r="F129" i="20"/>
  <c r="Q128" i="20"/>
  <c r="L126" i="20"/>
  <c r="I126" i="20"/>
  <c r="F126" i="20"/>
  <c r="L123" i="20"/>
  <c r="I123" i="20"/>
  <c r="F123" i="20"/>
  <c r="L120" i="20"/>
  <c r="I120" i="20"/>
  <c r="F120" i="20"/>
  <c r="Q118" i="20"/>
  <c r="L117" i="20"/>
  <c r="I117" i="20"/>
  <c r="F117" i="20"/>
  <c r="L114" i="20"/>
  <c r="I114" i="20"/>
  <c r="F114" i="20"/>
  <c r="L111" i="20"/>
  <c r="I111" i="20"/>
  <c r="F111" i="20"/>
  <c r="L108" i="20"/>
  <c r="I108" i="20"/>
  <c r="F108" i="20"/>
  <c r="L105" i="20"/>
  <c r="I105" i="20"/>
  <c r="F105" i="20"/>
  <c r="L102" i="20"/>
  <c r="I102" i="20"/>
  <c r="F102" i="20"/>
  <c r="L99" i="20"/>
  <c r="I99" i="20"/>
  <c r="F99" i="20"/>
  <c r="L96" i="20"/>
  <c r="I96" i="20"/>
  <c r="F96" i="20"/>
  <c r="L93" i="20"/>
  <c r="I93" i="20"/>
  <c r="F93" i="20"/>
  <c r="L90" i="20"/>
  <c r="I90" i="20"/>
  <c r="F90" i="20"/>
  <c r="L87" i="20"/>
  <c r="I87" i="20"/>
  <c r="F87" i="20"/>
  <c r="L84" i="20"/>
  <c r="I84" i="20"/>
  <c r="F84" i="20"/>
  <c r="L81" i="20"/>
  <c r="I81" i="20"/>
  <c r="F81" i="20"/>
  <c r="Q79" i="20"/>
  <c r="L78" i="20"/>
  <c r="I78" i="20"/>
  <c r="F78" i="20"/>
  <c r="L75" i="20"/>
  <c r="I75" i="20"/>
  <c r="F75" i="20"/>
  <c r="Q72" i="20"/>
  <c r="L72" i="20"/>
  <c r="I72" i="20"/>
  <c r="F72" i="20"/>
  <c r="L69" i="20"/>
  <c r="I69" i="20"/>
  <c r="F69" i="20"/>
  <c r="L66" i="20"/>
  <c r="I66" i="20"/>
  <c r="F66" i="20"/>
  <c r="L63" i="20"/>
  <c r="I63" i="20"/>
  <c r="F63" i="20"/>
  <c r="L60" i="20"/>
  <c r="I60" i="20"/>
  <c r="F60" i="20"/>
  <c r="Q58" i="20"/>
  <c r="L57" i="20"/>
  <c r="I57" i="20"/>
  <c r="F57" i="20"/>
  <c r="L54" i="20"/>
  <c r="I54" i="20"/>
  <c r="F54" i="20"/>
  <c r="Q52" i="20"/>
  <c r="L51" i="20"/>
  <c r="I51" i="20"/>
  <c r="F51" i="20"/>
  <c r="L48" i="20"/>
  <c r="I48" i="20"/>
  <c r="F48" i="20"/>
  <c r="L45" i="20"/>
  <c r="I45" i="20"/>
  <c r="F45" i="20"/>
  <c r="Q44" i="20"/>
  <c r="L42" i="20"/>
  <c r="I42" i="20"/>
  <c r="F42" i="20"/>
  <c r="L39" i="20"/>
  <c r="I39" i="20"/>
  <c r="F39" i="20"/>
  <c r="Q36" i="20"/>
  <c r="L36" i="20"/>
  <c r="I36" i="20"/>
  <c r="F36" i="20"/>
  <c r="L33" i="20"/>
  <c r="I33" i="20"/>
  <c r="F33" i="20"/>
  <c r="Q31" i="20"/>
  <c r="Q30" i="20"/>
  <c r="L30" i="20"/>
  <c r="I30" i="20"/>
  <c r="F30" i="20"/>
  <c r="L27" i="20"/>
  <c r="I27" i="20"/>
  <c r="F27" i="20"/>
  <c r="L24" i="20"/>
  <c r="I24" i="20"/>
  <c r="F24" i="20"/>
  <c r="L21" i="20"/>
  <c r="I21" i="20"/>
  <c r="F21" i="20"/>
  <c r="Q20" i="20"/>
  <c r="L18" i="20"/>
  <c r="I18" i="20"/>
  <c r="F18" i="20"/>
  <c r="L15" i="20"/>
  <c r="I15" i="20"/>
  <c r="F15" i="20"/>
  <c r="L12" i="20"/>
  <c r="I12" i="20"/>
  <c r="F12" i="20"/>
  <c r="L9" i="20"/>
  <c r="I9" i="20"/>
  <c r="J113" i="10"/>
  <c r="H199" i="20"/>
  <c r="H283" i="20"/>
  <c r="I40" i="11" l="1"/>
  <c r="I42" i="11"/>
  <c r="N276" i="20"/>
  <c r="S263" i="20"/>
  <c r="S326" i="20"/>
  <c r="S250" i="20"/>
  <c r="I44" i="11"/>
  <c r="I28" i="11"/>
  <c r="J26" i="10"/>
  <c r="O294" i="20"/>
  <c r="S225" i="20"/>
  <c r="S316" i="20"/>
  <c r="O324" i="20"/>
  <c r="T354" i="20"/>
  <c r="O234" i="20"/>
  <c r="I336" i="20"/>
  <c r="O360" i="20"/>
  <c r="O366" i="20"/>
  <c r="S346" i="20"/>
  <c r="T210" i="20"/>
  <c r="S298" i="20"/>
  <c r="S306" i="20"/>
  <c r="S330" i="20"/>
  <c r="T366" i="20"/>
  <c r="T306" i="20"/>
  <c r="T270" i="20"/>
  <c r="J23" i="10"/>
  <c r="J48" i="10"/>
  <c r="O288" i="20"/>
  <c r="S259" i="20"/>
  <c r="L288" i="20"/>
  <c r="S333" i="20"/>
  <c r="T318" i="20"/>
  <c r="O306" i="20"/>
  <c r="O282" i="20"/>
  <c r="S363" i="20"/>
  <c r="O300" i="20"/>
  <c r="I30" i="11"/>
  <c r="I46" i="11"/>
  <c r="I54" i="11"/>
  <c r="I39" i="11"/>
  <c r="I31" i="11"/>
  <c r="I38" i="11"/>
  <c r="I47" i="11"/>
  <c r="I55" i="11"/>
  <c r="J22" i="10"/>
  <c r="J30" i="10"/>
  <c r="J34" i="10"/>
  <c r="J42" i="10"/>
  <c r="J70" i="10"/>
  <c r="J77" i="10"/>
  <c r="J117" i="10"/>
  <c r="J121" i="10"/>
  <c r="J129" i="10"/>
  <c r="I29" i="11"/>
  <c r="J136" i="10"/>
  <c r="J53" i="10"/>
  <c r="J61" i="10"/>
  <c r="J69" i="10"/>
  <c r="I396" i="20"/>
  <c r="T330" i="20"/>
  <c r="I35" i="11"/>
  <c r="S253" i="20"/>
  <c r="T294" i="20"/>
  <c r="S241" i="20"/>
  <c r="H260" i="20"/>
  <c r="I261" i="20" s="1"/>
  <c r="L294" i="20"/>
  <c r="L348" i="20"/>
  <c r="L360" i="20"/>
  <c r="U318" i="20"/>
  <c r="H344" i="20"/>
  <c r="U354" i="20" s="1"/>
  <c r="H356" i="20"/>
  <c r="I357" i="20" s="1"/>
  <c r="H200" i="20"/>
  <c r="I201" i="20" s="1"/>
  <c r="O297" i="20"/>
  <c r="O327" i="20"/>
  <c r="J38" i="10"/>
  <c r="J105" i="10"/>
  <c r="J125" i="10"/>
  <c r="T258" i="20"/>
  <c r="F174" i="20"/>
  <c r="S268" i="20"/>
  <c r="S300" i="20"/>
  <c r="S350" i="20"/>
  <c r="S364" i="20"/>
  <c r="T222" i="20"/>
  <c r="T246" i="20"/>
  <c r="O303" i="20"/>
  <c r="O315" i="20"/>
  <c r="L354" i="20"/>
  <c r="O312" i="20"/>
  <c r="O372" i="20"/>
  <c r="T282" i="20"/>
  <c r="I315" i="20"/>
  <c r="I339" i="20"/>
  <c r="I342" i="20"/>
  <c r="T234" i="20"/>
  <c r="S313" i="20"/>
  <c r="I37" i="11"/>
  <c r="I168" i="20"/>
  <c r="S308" i="20"/>
  <c r="L330" i="20"/>
  <c r="S352" i="20"/>
  <c r="T342" i="20"/>
  <c r="O255" i="20"/>
  <c r="I321" i="20"/>
  <c r="I300" i="20"/>
  <c r="I27" i="11"/>
  <c r="I36" i="11"/>
  <c r="I43" i="11"/>
  <c r="I51" i="11"/>
  <c r="R327" i="20"/>
  <c r="V222" i="20"/>
  <c r="L216" i="20"/>
  <c r="L270" i="20"/>
  <c r="V282" i="20"/>
  <c r="L306" i="20"/>
  <c r="V318" i="20"/>
  <c r="L312" i="20"/>
  <c r="V330" i="20"/>
  <c r="L324" i="20"/>
  <c r="V342" i="20"/>
  <c r="S335" i="20"/>
  <c r="S337" i="20"/>
  <c r="V354" i="20"/>
  <c r="V366" i="20"/>
  <c r="L357" i="20"/>
  <c r="S365" i="20"/>
  <c r="S373" i="20"/>
  <c r="L282" i="20"/>
  <c r="O318" i="20"/>
  <c r="S231" i="20"/>
  <c r="L249" i="20"/>
  <c r="L327" i="20"/>
  <c r="S366" i="20"/>
  <c r="V258" i="20"/>
  <c r="S362" i="20"/>
  <c r="R375" i="20"/>
  <c r="S297" i="20"/>
  <c r="S317" i="20"/>
  <c r="S226" i="20"/>
  <c r="I291" i="20"/>
  <c r="I294" i="20"/>
  <c r="I303" i="20"/>
  <c r="K307" i="20"/>
  <c r="L309" i="20" s="1"/>
  <c r="I324" i="20"/>
  <c r="K331" i="20"/>
  <c r="S331" i="20" s="1"/>
  <c r="S265" i="20"/>
  <c r="L246" i="20"/>
  <c r="L291" i="20"/>
  <c r="S354" i="20"/>
  <c r="S240" i="20"/>
  <c r="S276" i="20"/>
  <c r="O291" i="20"/>
  <c r="S328" i="20"/>
  <c r="S345" i="20"/>
  <c r="S348" i="20"/>
  <c r="S357" i="20"/>
  <c r="O363" i="20"/>
  <c r="S367" i="20"/>
  <c r="U294" i="20"/>
  <c r="I348" i="20"/>
  <c r="S251" i="20"/>
  <c r="S230" i="20"/>
  <c r="S243" i="20"/>
  <c r="S249" i="20"/>
  <c r="S261" i="20"/>
  <c r="S289" i="20"/>
  <c r="S292" i="20"/>
  <c r="S302" i="20"/>
  <c r="I258" i="20"/>
  <c r="V294" i="20"/>
  <c r="W222" i="20"/>
  <c r="S273" i="20"/>
  <c r="S285" i="20"/>
  <c r="S360" i="20"/>
  <c r="K343" i="20"/>
  <c r="W354" i="20" s="1"/>
  <c r="K319" i="20"/>
  <c r="L321" i="20" s="1"/>
  <c r="S277" i="20"/>
  <c r="S286" i="20"/>
  <c r="S309" i="20"/>
  <c r="R381" i="20"/>
  <c r="R168" i="20"/>
  <c r="S229" i="20"/>
  <c r="R312" i="20"/>
  <c r="R57" i="20"/>
  <c r="R105" i="20"/>
  <c r="O153" i="20"/>
  <c r="L174" i="20"/>
  <c r="O186" i="20"/>
  <c r="I210" i="20"/>
  <c r="J21" i="10"/>
  <c r="J25" i="10"/>
  <c r="J29" i="10"/>
  <c r="J33" i="10"/>
  <c r="J37" i="10"/>
  <c r="J41" i="10"/>
  <c r="J45" i="10"/>
  <c r="J52" i="10"/>
  <c r="J60" i="10"/>
  <c r="J68" i="10"/>
  <c r="J76" i="10"/>
  <c r="J80" i="10"/>
  <c r="J84" i="10"/>
  <c r="J88" i="10"/>
  <c r="J92" i="10"/>
  <c r="J96" i="10"/>
  <c r="J100" i="10"/>
  <c r="J104" i="10"/>
  <c r="J108" i="10"/>
  <c r="J112" i="10"/>
  <c r="J116" i="10"/>
  <c r="J120" i="10"/>
  <c r="J124" i="10"/>
  <c r="J128" i="10"/>
  <c r="J132" i="10"/>
  <c r="K403" i="20"/>
  <c r="V414" i="20"/>
  <c r="S279" i="20"/>
  <c r="J20" i="10"/>
  <c r="J28" i="10"/>
  <c r="J50" i="10"/>
  <c r="J91" i="10"/>
  <c r="J95" i="10"/>
  <c r="J99" i="10"/>
  <c r="J115" i="10"/>
  <c r="J119" i="10"/>
  <c r="J127" i="10"/>
  <c r="J131" i="10"/>
  <c r="H403" i="20"/>
  <c r="U414" i="20" s="1"/>
  <c r="T414" i="20"/>
  <c r="S376" i="20"/>
  <c r="R177" i="20"/>
  <c r="I213" i="20"/>
  <c r="S237" i="20"/>
  <c r="O270" i="20"/>
  <c r="S315" i="20"/>
  <c r="I273" i="20"/>
  <c r="L153" i="20"/>
  <c r="L189" i="20"/>
  <c r="S339" i="20"/>
  <c r="I50" i="11"/>
  <c r="I219" i="20"/>
  <c r="S227" i="20"/>
  <c r="R213" i="20"/>
  <c r="F177" i="20"/>
  <c r="S398" i="20"/>
  <c r="I366" i="20"/>
  <c r="I282" i="20"/>
  <c r="S321" i="20"/>
  <c r="U330" i="20"/>
  <c r="O357" i="20"/>
  <c r="L366" i="20"/>
  <c r="O12" i="20"/>
  <c r="O36" i="20"/>
  <c r="O60" i="20"/>
  <c r="O84" i="20"/>
  <c r="O96" i="20"/>
  <c r="L264" i="20"/>
  <c r="S377" i="20"/>
  <c r="O192" i="20"/>
  <c r="S267" i="20"/>
  <c r="W366" i="20"/>
  <c r="S358" i="20"/>
  <c r="S347" i="20"/>
  <c r="R96" i="20"/>
  <c r="S228" i="20"/>
  <c r="S305" i="20"/>
  <c r="O333" i="20"/>
  <c r="S341" i="20"/>
  <c r="S351" i="20"/>
  <c r="R12" i="20"/>
  <c r="R15" i="20"/>
  <c r="R48" i="20"/>
  <c r="R87" i="20"/>
  <c r="O144" i="20"/>
  <c r="V198" i="20"/>
  <c r="O210" i="20"/>
  <c r="O213" i="20"/>
  <c r="O219" i="20"/>
  <c r="O222" i="20"/>
  <c r="O228" i="20"/>
  <c r="O240" i="20"/>
  <c r="O285" i="20"/>
  <c r="O339" i="20"/>
  <c r="O342" i="20"/>
  <c r="O345" i="20"/>
  <c r="O348" i="20"/>
  <c r="O354" i="20"/>
  <c r="S396" i="20"/>
  <c r="I285" i="20"/>
  <c r="R81" i="20"/>
  <c r="O252" i="20"/>
  <c r="I249" i="20"/>
  <c r="I246" i="20"/>
  <c r="U258" i="20"/>
  <c r="L267" i="20"/>
  <c r="S299" i="20"/>
  <c r="S361" i="20"/>
  <c r="S379" i="20"/>
  <c r="O387" i="20"/>
  <c r="S271" i="20"/>
  <c r="R129" i="20"/>
  <c r="I195" i="20"/>
  <c r="O243" i="20"/>
  <c r="S329" i="20"/>
  <c r="R33" i="20"/>
  <c r="R69" i="20"/>
  <c r="L351" i="20"/>
  <c r="S235" i="20"/>
  <c r="O198" i="20"/>
  <c r="L201" i="20"/>
  <c r="O231" i="20"/>
  <c r="S233" i="20"/>
  <c r="U246" i="20"/>
  <c r="I240" i="20"/>
  <c r="S257" i="20"/>
  <c r="I33" i="11"/>
  <c r="I41" i="11"/>
  <c r="I49" i="11"/>
  <c r="I56" i="11"/>
  <c r="I48" i="11"/>
  <c r="I32" i="11"/>
  <c r="O195" i="20"/>
  <c r="O273" i="20"/>
  <c r="O246" i="20"/>
  <c r="W282" i="20"/>
  <c r="U306" i="20"/>
  <c r="I318" i="20"/>
  <c r="R99" i="20"/>
  <c r="I186" i="20"/>
  <c r="U282" i="20"/>
  <c r="R165" i="20"/>
  <c r="I267" i="20"/>
  <c r="O162" i="20"/>
  <c r="O24" i="20"/>
  <c r="O336" i="20"/>
  <c r="O72" i="20"/>
  <c r="S245" i="20"/>
  <c r="S356" i="20"/>
  <c r="S311" i="20"/>
  <c r="S291" i="20"/>
  <c r="S301" i="20"/>
  <c r="R18" i="20"/>
  <c r="R93" i="20"/>
  <c r="I216" i="20"/>
  <c r="O267" i="20"/>
  <c r="S281" i="20"/>
  <c r="W306" i="20"/>
  <c r="S325" i="20"/>
  <c r="R78" i="20"/>
  <c r="I270" i="20"/>
  <c r="I309" i="20"/>
  <c r="O57" i="20"/>
  <c r="R147" i="20"/>
  <c r="I162" i="20"/>
  <c r="I207" i="20"/>
  <c r="I222" i="20"/>
  <c r="I243" i="20"/>
  <c r="R141" i="20"/>
  <c r="O249" i="20"/>
  <c r="S294" i="20"/>
  <c r="S283" i="20"/>
  <c r="I237" i="20"/>
  <c r="S287" i="20"/>
  <c r="S256" i="20"/>
  <c r="I279" i="20"/>
  <c r="R123" i="20"/>
  <c r="O129" i="20"/>
  <c r="U222" i="20"/>
  <c r="S269" i="20"/>
  <c r="O321" i="20"/>
  <c r="O351" i="20"/>
  <c r="R63" i="20"/>
  <c r="O276" i="20"/>
  <c r="O120" i="20"/>
  <c r="R120" i="20"/>
  <c r="L159" i="20"/>
  <c r="R186" i="20"/>
  <c r="I252" i="20"/>
  <c r="R276" i="20"/>
  <c r="S303" i="20"/>
  <c r="O309" i="20"/>
  <c r="S323" i="20"/>
  <c r="S353" i="20"/>
  <c r="I360" i="20"/>
  <c r="S369" i="20"/>
  <c r="R372" i="20"/>
  <c r="O102" i="20"/>
  <c r="O108" i="20"/>
  <c r="O132" i="20"/>
  <c r="F150" i="20"/>
  <c r="O150" i="20"/>
  <c r="O159" i="20"/>
  <c r="F165" i="20"/>
  <c r="L195" i="20"/>
  <c r="L198" i="20"/>
  <c r="W210" i="20"/>
  <c r="L204" i="20"/>
  <c r="L207" i="20"/>
  <c r="L210" i="20"/>
  <c r="L213" i="20"/>
  <c r="L219" i="20"/>
  <c r="L222" i="20"/>
  <c r="L225" i="20"/>
  <c r="L228" i="20"/>
  <c r="L234" i="20"/>
  <c r="S234" i="20"/>
  <c r="L240" i="20"/>
  <c r="L243" i="20"/>
  <c r="S246" i="20"/>
  <c r="L252" i="20"/>
  <c r="L255" i="20"/>
  <c r="L258" i="20"/>
  <c r="S258" i="20"/>
  <c r="S272" i="20"/>
  <c r="S280" i="20"/>
  <c r="S282" i="20"/>
  <c r="S284" i="20"/>
  <c r="S290" i="20"/>
  <c r="L300" i="20"/>
  <c r="S310" i="20"/>
  <c r="S312" i="20"/>
  <c r="S314" i="20"/>
  <c r="L318" i="20"/>
  <c r="S318" i="20"/>
  <c r="S320" i="20"/>
  <c r="S322" i="20"/>
  <c r="S336" i="20"/>
  <c r="L339" i="20"/>
  <c r="S342" i="20"/>
  <c r="U342" i="20"/>
  <c r="R42" i="20"/>
  <c r="L150" i="20"/>
  <c r="S255" i="20"/>
  <c r="S327" i="20"/>
  <c r="O9" i="20"/>
  <c r="O15" i="20"/>
  <c r="O27" i="20"/>
  <c r="O39" i="20"/>
  <c r="O42" i="20"/>
  <c r="O54" i="20"/>
  <c r="O63" i="20"/>
  <c r="O66" i="20"/>
  <c r="O75" i="20"/>
  <c r="O87" i="20"/>
  <c r="O93" i="20"/>
  <c r="O99" i="20"/>
  <c r="O105" i="20"/>
  <c r="O111" i="20"/>
  <c r="O117" i="20"/>
  <c r="O123" i="20"/>
  <c r="O126" i="20"/>
  <c r="O138" i="20"/>
  <c r="O147" i="20"/>
  <c r="I150" i="20"/>
  <c r="O156" i="20"/>
  <c r="O165" i="20"/>
  <c r="T174" i="20"/>
  <c r="L168" i="20"/>
  <c r="F171" i="20"/>
  <c r="J24" i="10"/>
  <c r="J32" i="10"/>
  <c r="J36" i="10"/>
  <c r="J40" i="10"/>
  <c r="J44" i="10"/>
  <c r="J51" i="10"/>
  <c r="J58" i="10"/>
  <c r="J66" i="10"/>
  <c r="J74" i="10"/>
  <c r="J75" i="10"/>
  <c r="J79" i="10"/>
  <c r="J83" i="10"/>
  <c r="J87" i="10"/>
  <c r="J111" i="10"/>
  <c r="J138" i="10"/>
  <c r="R396" i="20"/>
  <c r="L396" i="20"/>
  <c r="I59" i="11"/>
  <c r="S392" i="20"/>
  <c r="J135" i="10"/>
  <c r="J46" i="10"/>
  <c r="J54" i="10"/>
  <c r="J55" i="10"/>
  <c r="J62" i="10"/>
  <c r="J71" i="10"/>
  <c r="J81" i="10"/>
  <c r="J85" i="10"/>
  <c r="J89" i="10"/>
  <c r="J93" i="10"/>
  <c r="J97" i="10"/>
  <c r="J109" i="10"/>
  <c r="J133" i="10"/>
  <c r="R390" i="20"/>
  <c r="I174" i="20"/>
  <c r="R174" i="20"/>
  <c r="L177" i="20"/>
  <c r="F180" i="20"/>
  <c r="O180" i="20"/>
  <c r="I183" i="20"/>
  <c r="R183" i="20"/>
  <c r="L186" i="20"/>
  <c r="F186" i="20"/>
  <c r="I189" i="20"/>
  <c r="R195" i="20"/>
  <c r="R198" i="20"/>
  <c r="R201" i="20"/>
  <c r="R204" i="20"/>
  <c r="R210" i="20"/>
  <c r="R216" i="20"/>
  <c r="R219" i="20"/>
  <c r="R222" i="20"/>
  <c r="R225" i="20"/>
  <c r="R231" i="20"/>
  <c r="R234" i="20"/>
  <c r="R240" i="20"/>
  <c r="R246" i="20"/>
  <c r="R249" i="20"/>
  <c r="R252" i="20"/>
  <c r="R255" i="20"/>
  <c r="R258" i="20"/>
  <c r="R261" i="20"/>
  <c r="R270" i="20"/>
  <c r="R279" i="20"/>
  <c r="R282" i="20"/>
  <c r="R285" i="20"/>
  <c r="R291" i="20"/>
  <c r="R297" i="20"/>
  <c r="R300" i="20"/>
  <c r="R306" i="20"/>
  <c r="R309" i="20"/>
  <c r="R315" i="20"/>
  <c r="R321" i="20"/>
  <c r="R324" i="20"/>
  <c r="R330" i="20"/>
  <c r="R333" i="20"/>
  <c r="R336" i="20"/>
  <c r="R339" i="20"/>
  <c r="R342" i="20"/>
  <c r="R345" i="20"/>
  <c r="R348" i="20"/>
  <c r="R351" i="20"/>
  <c r="R354" i="20"/>
  <c r="R357" i="20"/>
  <c r="R360" i="20"/>
  <c r="R363" i="20"/>
  <c r="R366" i="20"/>
  <c r="R369" i="20"/>
  <c r="L387" i="20"/>
  <c r="S387" i="20"/>
  <c r="L381" i="20"/>
  <c r="J49" i="10"/>
  <c r="J139" i="10"/>
  <c r="J39" i="10"/>
  <c r="J47" i="10"/>
  <c r="J63" i="10"/>
  <c r="J64" i="10"/>
  <c r="J72" i="10"/>
  <c r="J90" i="10"/>
  <c r="J102" i="10"/>
  <c r="J114" i="10"/>
  <c r="J122" i="10"/>
  <c r="J134" i="10"/>
  <c r="U198" i="20"/>
  <c r="S334" i="20"/>
  <c r="L336" i="20"/>
  <c r="S340" i="20"/>
  <c r="L342" i="20"/>
  <c r="O90" i="20"/>
  <c r="S295" i="20"/>
  <c r="I351" i="20"/>
  <c r="S349" i="20"/>
  <c r="I354" i="20"/>
  <c r="V210" i="20"/>
  <c r="S232" i="20"/>
  <c r="L273" i="20"/>
  <c r="H165" i="20"/>
  <c r="I165" i="20" s="1"/>
  <c r="O171" i="20"/>
  <c r="O216" i="20"/>
  <c r="O258" i="20"/>
  <c r="I387" i="20"/>
  <c r="S394" i="20"/>
  <c r="R243" i="20"/>
  <c r="S378" i="20"/>
  <c r="I378" i="20"/>
  <c r="S274" i="20"/>
  <c r="V186" i="20"/>
  <c r="U234" i="20"/>
  <c r="T198" i="20"/>
  <c r="T150" i="20"/>
  <c r="R54" i="20"/>
  <c r="I180" i="20"/>
  <c r="R264" i="20"/>
  <c r="R294" i="20"/>
  <c r="I369" i="20"/>
  <c r="O135" i="20"/>
  <c r="V270" i="20"/>
  <c r="K260" i="20"/>
  <c r="S260" i="20" s="1"/>
  <c r="L279" i="20"/>
  <c r="S278" i="20"/>
  <c r="S324" i="20"/>
  <c r="K368" i="20"/>
  <c r="L369" i="20" s="1"/>
  <c r="V378" i="20"/>
  <c r="L372" i="20"/>
  <c r="O114" i="20"/>
  <c r="V246" i="20"/>
  <c r="K236" i="20"/>
  <c r="S236" i="20" s="1"/>
  <c r="I228" i="20"/>
  <c r="W234" i="20"/>
  <c r="R21" i="20"/>
  <c r="R27" i="20"/>
  <c r="R117" i="20"/>
  <c r="F147" i="20"/>
  <c r="R159" i="20"/>
  <c r="R162" i="20"/>
  <c r="O204" i="20"/>
  <c r="R228" i="20"/>
  <c r="R318" i="20"/>
  <c r="H384" i="20"/>
  <c r="S384" i="20" s="1"/>
  <c r="T390" i="20"/>
  <c r="L390" i="20"/>
  <c r="L297" i="20"/>
  <c r="L303" i="20"/>
  <c r="R150" i="20"/>
  <c r="I204" i="20"/>
  <c r="I363" i="20"/>
  <c r="I330" i="20"/>
  <c r="U150" i="20"/>
  <c r="F162" i="20"/>
  <c r="L375" i="20"/>
  <c r="R267" i="20"/>
  <c r="R288" i="20"/>
  <c r="O18" i="20"/>
  <c r="V234" i="20"/>
  <c r="O81" i="20"/>
  <c r="I159" i="20"/>
  <c r="R60" i="20"/>
  <c r="R90" i="20"/>
  <c r="O177" i="20"/>
  <c r="R189" i="20"/>
  <c r="F192" i="20"/>
  <c r="I198" i="20"/>
  <c r="S332" i="20"/>
  <c r="S338" i="20"/>
  <c r="L363" i="20"/>
  <c r="S371" i="20"/>
  <c r="I390" i="20"/>
  <c r="S390" i="20"/>
  <c r="L147" i="20"/>
  <c r="R207" i="20"/>
  <c r="S239" i="20"/>
  <c r="S375" i="20"/>
  <c r="S383" i="20"/>
  <c r="I402" i="20"/>
  <c r="R30" i="20"/>
  <c r="O33" i="20"/>
  <c r="R126" i="20"/>
  <c r="F156" i="20"/>
  <c r="R156" i="20"/>
  <c r="S293" i="20"/>
  <c r="S370" i="20"/>
  <c r="L378" i="20"/>
  <c r="L384" i="20"/>
  <c r="O396" i="20"/>
  <c r="S395" i="20"/>
  <c r="S401" i="20"/>
  <c r="R36" i="20"/>
  <c r="O45" i="20"/>
  <c r="R45" i="20"/>
  <c r="O48" i="20"/>
  <c r="R72" i="20"/>
  <c r="O78" i="20"/>
  <c r="R108" i="20"/>
  <c r="R132" i="20"/>
  <c r="R138" i="20"/>
  <c r="I156" i="20"/>
  <c r="F159" i="20"/>
  <c r="O168" i="20"/>
  <c r="I171" i="20"/>
  <c r="W186" i="20"/>
  <c r="F183" i="20"/>
  <c r="O237" i="20"/>
  <c r="S262" i="20"/>
  <c r="S264" i="20"/>
  <c r="S270" i="20"/>
  <c r="R273" i="20"/>
  <c r="O279" i="20"/>
  <c r="S288" i="20"/>
  <c r="S296" i="20"/>
  <c r="I306" i="20"/>
  <c r="I312" i="20"/>
  <c r="R387" i="20"/>
  <c r="R9" i="20"/>
  <c r="R39" i="20"/>
  <c r="R51" i="20"/>
  <c r="R75" i="20"/>
  <c r="R102" i="20"/>
  <c r="R135" i="20"/>
  <c r="L183" i="20"/>
  <c r="I234" i="20"/>
  <c r="O369" i="20"/>
  <c r="R384" i="20"/>
  <c r="O21" i="20"/>
  <c r="R84" i="20"/>
  <c r="R114" i="20"/>
  <c r="O141" i="20"/>
  <c r="F153" i="20"/>
  <c r="F168" i="20"/>
  <c r="R180" i="20"/>
  <c r="O261" i="20"/>
  <c r="O264" i="20"/>
  <c r="O393" i="20"/>
  <c r="L399" i="20"/>
  <c r="O402" i="20"/>
  <c r="S266" i="20"/>
  <c r="I192" i="20"/>
  <c r="I264" i="20"/>
  <c r="R66" i="20"/>
  <c r="O69" i="20"/>
  <c r="R171" i="20"/>
  <c r="W258" i="20"/>
  <c r="I297" i="20"/>
  <c r="L180" i="20"/>
  <c r="L162" i="20"/>
  <c r="I327" i="20"/>
  <c r="S275" i="20"/>
  <c r="I276" i="20"/>
  <c r="V150" i="20"/>
  <c r="K142" i="20"/>
  <c r="H151" i="20"/>
  <c r="T162" i="20"/>
  <c r="V162" i="20"/>
  <c r="K154" i="20"/>
  <c r="L156" i="20" s="1"/>
  <c r="V174" i="20"/>
  <c r="K170" i="20"/>
  <c r="L171" i="20" s="1"/>
  <c r="T186" i="20"/>
  <c r="H175" i="20"/>
  <c r="O183" i="20"/>
  <c r="L231" i="20"/>
  <c r="L276" i="20"/>
  <c r="S304" i="20"/>
  <c r="R153" i="20"/>
  <c r="F189" i="20"/>
  <c r="L192" i="20"/>
  <c r="O201" i="20"/>
  <c r="O207" i="20"/>
  <c r="O225" i="20"/>
  <c r="R237" i="20"/>
  <c r="S238" i="20"/>
  <c r="S242" i="20"/>
  <c r="S244" i="20"/>
  <c r="S248" i="20"/>
  <c r="S252" i="20"/>
  <c r="I255" i="20"/>
  <c r="S254" i="20"/>
  <c r="L285" i="20"/>
  <c r="W294" i="20"/>
  <c r="R303" i="20"/>
  <c r="I147" i="20"/>
  <c r="I231" i="20"/>
  <c r="O51" i="20"/>
  <c r="O174" i="20"/>
  <c r="I288" i="20"/>
  <c r="R111" i="20"/>
  <c r="L165" i="20"/>
  <c r="O189" i="20"/>
  <c r="R192" i="20"/>
  <c r="S224" i="20"/>
  <c r="I225" i="20"/>
  <c r="I333" i="20"/>
  <c r="R24" i="20"/>
  <c r="O30" i="20"/>
  <c r="R144" i="20"/>
  <c r="W198" i="20"/>
  <c r="O375" i="20"/>
  <c r="U366" i="20"/>
  <c r="V306" i="20"/>
  <c r="S247" i="20"/>
  <c r="S359" i="20"/>
  <c r="I372" i="20"/>
  <c r="L315" i="20"/>
  <c r="S372" i="20"/>
  <c r="I57" i="11"/>
  <c r="S382" i="20"/>
  <c r="R378" i="20"/>
  <c r="H391" i="20"/>
  <c r="T402" i="20"/>
  <c r="H374" i="20"/>
  <c r="U378" i="20" s="1"/>
  <c r="T378" i="20"/>
  <c r="O378" i="20"/>
  <c r="W390" i="20"/>
  <c r="K391" i="20"/>
  <c r="L393" i="20" s="1"/>
  <c r="V402" i="20"/>
  <c r="I399" i="20"/>
  <c r="S397" i="20"/>
  <c r="R402" i="20"/>
  <c r="O381" i="20"/>
  <c r="S388" i="20"/>
  <c r="S389" i="20"/>
  <c r="O399" i="20"/>
  <c r="R393" i="20"/>
  <c r="R399" i="20"/>
  <c r="J67" i="10"/>
  <c r="I58" i="11"/>
  <c r="S402" i="20"/>
  <c r="I381" i="20"/>
  <c r="V390" i="20"/>
  <c r="O384" i="20"/>
  <c r="O390" i="20"/>
  <c r="S380" i="20"/>
  <c r="S385" i="20"/>
  <c r="S386" i="20"/>
  <c r="L402" i="20"/>
  <c r="J19" i="10"/>
  <c r="J27" i="10"/>
  <c r="J31" i="10"/>
  <c r="J35" i="10"/>
  <c r="J43" i="10"/>
  <c r="J56" i="10"/>
  <c r="J57" i="10"/>
  <c r="J65" i="10"/>
  <c r="J73" i="10"/>
  <c r="J78" i="10"/>
  <c r="J82" i="10"/>
  <c r="J86" i="10"/>
  <c r="J94" i="10"/>
  <c r="J98" i="10"/>
  <c r="J106" i="10"/>
  <c r="J110" i="10"/>
  <c r="J118" i="10"/>
  <c r="J126" i="10"/>
  <c r="J130" i="10"/>
  <c r="J137" i="10"/>
  <c r="S381" i="20"/>
  <c r="S399" i="20"/>
  <c r="S400" i="20"/>
  <c r="J146" i="10"/>
  <c r="J144" i="10"/>
  <c r="J140" i="10"/>
  <c r="J141" i="10"/>
  <c r="J142" i="10"/>
  <c r="J145" i="10"/>
  <c r="J59" i="10"/>
  <c r="J103" i="10"/>
  <c r="J107" i="10"/>
  <c r="J123" i="10"/>
  <c r="B69" i="31"/>
  <c r="B71" i="31" s="1"/>
  <c r="B68" i="31"/>
  <c r="B70" i="31" s="1"/>
  <c r="B72" i="31" s="1"/>
  <c r="S393" i="20"/>
  <c r="J143" i="10"/>
  <c r="W330" i="20" l="1"/>
  <c r="U270" i="20"/>
  <c r="U210" i="20"/>
  <c r="I345" i="20"/>
  <c r="S344" i="20"/>
  <c r="S319" i="20"/>
  <c r="I384" i="20"/>
  <c r="I405" i="20"/>
  <c r="S403" i="20"/>
  <c r="S343" i="20"/>
  <c r="W342" i="20"/>
  <c r="L333" i="20"/>
  <c r="S307" i="20"/>
  <c r="L345" i="20"/>
  <c r="W318" i="20"/>
  <c r="L405" i="20"/>
  <c r="W414" i="20"/>
  <c r="U390" i="20"/>
  <c r="U174" i="20"/>
  <c r="L261" i="20"/>
  <c r="W270" i="20"/>
  <c r="W246" i="20"/>
  <c r="W378" i="20"/>
  <c r="S368" i="20"/>
  <c r="L237" i="20"/>
  <c r="U402" i="20"/>
  <c r="I393" i="20"/>
  <c r="S391" i="20"/>
  <c r="I153" i="20"/>
  <c r="U162" i="20"/>
  <c r="W174" i="20"/>
  <c r="U186" i="20"/>
  <c r="I177" i="20"/>
  <c r="W150" i="20"/>
  <c r="L144" i="20"/>
  <c r="W402" i="20"/>
  <c r="S374" i="20"/>
  <c r="I375" i="20"/>
  <c r="W162" i="20"/>
</calcChain>
</file>

<file path=xl/sharedStrings.xml><?xml version="1.0" encoding="utf-8"?>
<sst xmlns="http://schemas.openxmlformats.org/spreadsheetml/2006/main" count="456" uniqueCount="159">
  <si>
    <t xml:space="preserve">  </t>
  </si>
  <si>
    <t xml:space="preserve">Quarter 2 </t>
  </si>
  <si>
    <t xml:space="preserve">Quarter 3 </t>
  </si>
  <si>
    <t xml:space="preserve">Quarter 4 </t>
  </si>
  <si>
    <t xml:space="preserve">Duty Rate </t>
  </si>
  <si>
    <t>VAT &amp; Duty</t>
  </si>
  <si>
    <t>VAT</t>
  </si>
  <si>
    <t>Typical retail prices of petroleum products excluding VAT and duty</t>
  </si>
  <si>
    <t>Return to Contents Page</t>
  </si>
  <si>
    <t>Contents</t>
  </si>
  <si>
    <t>Tables</t>
  </si>
  <si>
    <t>Methodology</t>
  </si>
  <si>
    <t>Methodology notes</t>
  </si>
  <si>
    <t>Further information</t>
  </si>
  <si>
    <t>Contacts</t>
  </si>
  <si>
    <t>Table 4.1.1: Monthly retail prices of petroleum products and a crude oil price index</t>
  </si>
  <si>
    <t>Table 4.1.2: Annual retail prices of petroleum products and a crude oil price index</t>
  </si>
  <si>
    <t>Data in these tables show monthly, quarterly and annual road fuel prices, heating oil prices and a crude oil price index.</t>
  </si>
  <si>
    <t>Monthly and quarterly data are available back to 1989 and annual data back to 1977 on the historic data sheets.</t>
  </si>
  <si>
    <t>Table 4.1.1 Typical retail prices of petroleum products and a crude oil price index (monthly)</t>
  </si>
  <si>
    <t>Table 4.1.1 Typical retail prices of petroleum products and a crude oil price index (quarterly)</t>
  </si>
  <si>
    <t>Table 4.1.2 Typical retail prices of petroleum products and a crude oil price index (annual)</t>
  </si>
  <si>
    <t>January</t>
  </si>
  <si>
    <t>About this data</t>
  </si>
  <si>
    <t>The data published in these tables are national average prices calculated from prices supplied by a sample of motor fuel companies and supermarkets.</t>
  </si>
  <si>
    <t>Because of the different pricing policies companies in the road fuels market have, average prices presented here will differ to what companies may charge and prices can differ dependant on the area of the country they are charged in.</t>
  </si>
  <si>
    <t>Crude oil prices are shown in Table 4.1.1 as an index based on a “basket” of both indigenous and imported crude oil prices that are used as an input, along with other fuel prices, for the Producer Prices Index (produced by ONS).</t>
  </si>
  <si>
    <t>The index represents the average price paid by refineries for the month and is calculated in sterling on a Cost, Insurance and Freight (CIF) basis.</t>
  </si>
  <si>
    <t>Historic Data</t>
  </si>
  <si>
    <t>Energy Prices Statistics Team</t>
  </si>
  <si>
    <t>Year</t>
  </si>
  <si>
    <t>Month</t>
  </si>
  <si>
    <t>Quarter</t>
  </si>
  <si>
    <t>Blank cells represent quarters where data was not reported in this table.</t>
  </si>
  <si>
    <t>Note 3. The LRP series has been discontinued from September 2005 due to the low volume of sales.</t>
  </si>
  <si>
    <t>LRP duty changed</t>
  </si>
  <si>
    <t xml:space="preserve">VAT or duty change note </t>
  </si>
  <si>
    <t>Duty &amp; VAT</t>
  </si>
  <si>
    <t>Quarterly Energy Prices Publication (opens in a new window)</t>
  </si>
  <si>
    <t>Monthly and annual prices of road fuels and petroleum products website (opens in a new window)</t>
  </si>
  <si>
    <t>Road fuel price statistics data sources and methodologies (opens in a new window)</t>
  </si>
  <si>
    <t>Digest of United Kingdom Energy Statistics (DUKES): glossary and acronyms (opens in a new window)</t>
  </si>
  <si>
    <t>For rates of duty and VAT see Annex C.</t>
  </si>
  <si>
    <t>Note 4. Typical prices for deliveries of up to 1,000 litres of standard grade burning oil and between 2,000 and 5,000 litres of gas oil.</t>
  </si>
  <si>
    <t>In the table r indicates revised data. An r in the date column indicates all data in the row has been revised.</t>
  </si>
  <si>
    <t>Table 4.1.3: Typical January retail prices of petroleum products and a crude oil price index</t>
  </si>
  <si>
    <t>Notes for Tables 4.1.1 to 4.1.3</t>
  </si>
  <si>
    <t>Charts 4.1.1 to 4.1.4 Typical Prices of Petroleum Products and 4.2.1 Index of Crude Oil Prices</t>
  </si>
  <si>
    <t>Chart 4.1.1</t>
  </si>
  <si>
    <t>Chart 4.1.3</t>
  </si>
  <si>
    <t>Chart 4.2.1</t>
  </si>
  <si>
    <t>Chart 4.1.2</t>
  </si>
  <si>
    <t>Chart 4.1.4</t>
  </si>
  <si>
    <t>Charts</t>
  </si>
  <si>
    <t>Link to Producer Prices Index</t>
  </si>
  <si>
    <t>Table 4.1.3 Typical retail prices of petroleum products from 1954, United Kingdom</t>
  </si>
  <si>
    <r>
      <t xml:space="preserve">Motor spirit: </t>
    </r>
    <r>
      <rPr>
        <sz val="10"/>
        <rFont val="Arial"/>
        <family val="2"/>
      </rPr>
      <t>Super unleaded 
(Pence per litre)
[Note 1]</t>
    </r>
  </si>
  <si>
    <r>
      <t xml:space="preserve">Motor spirit: </t>
    </r>
    <r>
      <rPr>
        <sz val="10"/>
        <rFont val="Arial"/>
        <family val="2"/>
      </rPr>
      <t>Premium unleaded / ULSP
(Pence per litre)
[Note 1, 2]</t>
    </r>
  </si>
  <si>
    <r>
      <t>Derv:</t>
    </r>
    <r>
      <rPr>
        <sz val="10"/>
        <rFont val="Arial"/>
        <family val="2"/>
      </rPr>
      <t xml:space="preserve"> Diesel / ULSD
(Pence per litre)
[Note 1, 2]</t>
    </r>
  </si>
  <si>
    <r>
      <t xml:space="preserve">Motor spirit:
</t>
    </r>
    <r>
      <rPr>
        <sz val="10"/>
        <rFont val="Arial"/>
        <family val="2"/>
      </rPr>
      <t>4 star / LRP
(Pence per litre)
[Note 1]</t>
    </r>
  </si>
  <si>
    <r>
      <t xml:space="preserve">Standard grade burning oil
</t>
    </r>
    <r>
      <rPr>
        <sz val="10"/>
        <rFont val="Arial"/>
        <family val="2"/>
      </rPr>
      <t>(Pence per litre)
[Note 1]</t>
    </r>
  </si>
  <si>
    <r>
      <t xml:space="preserve">Gas oil
</t>
    </r>
    <r>
      <rPr>
        <sz val="10"/>
        <rFont val="Arial"/>
        <family val="2"/>
      </rPr>
      <t>(Pence per litre)
[Note 1, 3]</t>
    </r>
  </si>
  <si>
    <r>
      <t xml:space="preserve">Historic Indices: </t>
    </r>
    <r>
      <rPr>
        <sz val="10"/>
        <rFont val="Arial"/>
        <family val="2"/>
      </rPr>
      <t>Crude oil acquired by refineries
1995 = 100</t>
    </r>
  </si>
  <si>
    <r>
      <t xml:space="preserve">Historic Indices: </t>
    </r>
    <r>
      <rPr>
        <sz val="10"/>
        <rFont val="Arial"/>
        <family val="2"/>
      </rPr>
      <t>Crude oil acquired by refineries
2000 = 100</t>
    </r>
  </si>
  <si>
    <r>
      <t xml:space="preserve">Historic Indices: </t>
    </r>
    <r>
      <rPr>
        <sz val="10"/>
        <rFont val="Arial"/>
        <family val="2"/>
      </rPr>
      <t>Crude oil acquired by refineries
2005 = 100</t>
    </r>
  </si>
  <si>
    <r>
      <rPr>
        <b/>
        <sz val="10"/>
        <rFont val="Arial"/>
        <family val="2"/>
      </rPr>
      <t xml:space="preserve">ULSP to ULSD Differential </t>
    </r>
    <r>
      <rPr>
        <sz val="10"/>
        <rFont val="Arial"/>
        <family val="2"/>
      </rPr>
      <t>(Pence per litre)</t>
    </r>
  </si>
  <si>
    <r>
      <t xml:space="preserve">Motor spirit: </t>
    </r>
    <r>
      <rPr>
        <sz val="10"/>
        <rFont val="Arial"/>
        <family val="2"/>
      </rPr>
      <t>Super unleaded
(Pence per litre)
[Note 1]</t>
    </r>
  </si>
  <si>
    <r>
      <t xml:space="preserve">Motor spirit:
</t>
    </r>
    <r>
      <rPr>
        <sz val="10"/>
        <rFont val="Arial"/>
        <family val="2"/>
      </rPr>
      <t>4 star / LRP
(Pence per litre
[Note 1]</t>
    </r>
  </si>
  <si>
    <r>
      <t xml:space="preserve">Derv: </t>
    </r>
    <r>
      <rPr>
        <sz val="10"/>
        <rFont val="Arial"/>
        <family val="2"/>
      </rPr>
      <t>Diesel / ULSD
(Pence per litre)
[Note 1, 2]</t>
    </r>
  </si>
  <si>
    <r>
      <t xml:space="preserve">Gas oil
</t>
    </r>
    <r>
      <rPr>
        <sz val="10"/>
        <rFont val="Arial"/>
        <family val="2"/>
      </rPr>
      <t>(Pence per litre)
[Note 1, 7]</t>
    </r>
  </si>
  <si>
    <r>
      <t xml:space="preserve">Standard grade burning oil
</t>
    </r>
    <r>
      <rPr>
        <sz val="10"/>
        <rFont val="Arial"/>
        <family val="2"/>
      </rPr>
      <t>(Pence per litre)
[Note 1, 6]</t>
    </r>
  </si>
  <si>
    <r>
      <t xml:space="preserve">Derv: </t>
    </r>
    <r>
      <rPr>
        <sz val="10"/>
        <rFont val="Arial"/>
        <family val="2"/>
      </rPr>
      <t>Diesel / ULSD
(Pence per litre)
[Note 1, 5]</t>
    </r>
  </si>
  <si>
    <r>
      <t xml:space="preserve">Motor spirit:
</t>
    </r>
    <r>
      <rPr>
        <sz val="10"/>
        <rFont val="Arial"/>
        <family val="2"/>
      </rPr>
      <t>Premium unleaded / ULSP
(Pence per litre)
[Note 1, 4]</t>
    </r>
  </si>
  <si>
    <r>
      <t xml:space="preserve">Motor spirit:
</t>
    </r>
    <r>
      <rPr>
        <sz val="10"/>
        <rFont val="Arial"/>
        <family val="2"/>
      </rPr>
      <t>Super unleaded
(Pence per litre)
[Note 1]</t>
    </r>
  </si>
  <si>
    <r>
      <t xml:space="preserve">Motor spirit:
</t>
    </r>
    <r>
      <rPr>
        <sz val="10"/>
        <rFont val="Arial"/>
        <family val="2"/>
      </rPr>
      <t>4 star / LRP
(Pence per litre)
[Note 1, 2, 3]</t>
    </r>
  </si>
  <si>
    <r>
      <t xml:space="preserve">Motor spirit:
</t>
    </r>
    <r>
      <rPr>
        <sz val="10"/>
        <rFont val="Arial"/>
        <family val="2"/>
      </rPr>
      <t>2 star
(Pence per litre)</t>
    </r>
  </si>
  <si>
    <r>
      <t xml:space="preserve">Motor spirit:
</t>
    </r>
    <r>
      <rPr>
        <sz val="10"/>
        <rFont val="Arial"/>
        <family val="2"/>
      </rPr>
      <t>4 star/LRP
(Pence per litre)
[Note 1]</t>
    </r>
  </si>
  <si>
    <r>
      <t>Motor spirit</t>
    </r>
    <r>
      <rPr>
        <sz val="10"/>
        <rFont val="Arial"/>
        <family val="2"/>
      </rPr>
      <t>: Super unleaded (Pence per litre)</t>
    </r>
  </si>
  <si>
    <r>
      <t xml:space="preserve">Motor spirit: </t>
    </r>
    <r>
      <rPr>
        <sz val="10"/>
        <rFont val="Arial"/>
        <family val="2"/>
      </rPr>
      <t>Premium unleaded / ULSP
(Pence per litre)
[Note 2]</t>
    </r>
  </si>
  <si>
    <r>
      <t>Derv:</t>
    </r>
    <r>
      <rPr>
        <sz val="10"/>
        <rFont val="Arial"/>
        <family val="2"/>
      </rPr>
      <t xml:space="preserve"> Diesel / ULSD
(Pence per litre)
[Note 3]</t>
    </r>
  </si>
  <si>
    <r>
      <t xml:space="preserve">Gas oil
</t>
    </r>
    <r>
      <rPr>
        <sz val="10"/>
        <rFont val="Arial"/>
        <family val="2"/>
      </rPr>
      <t>(Pence per litre)
[Note 4]</t>
    </r>
  </si>
  <si>
    <r>
      <t xml:space="preserve">Standard grade burning oil
</t>
    </r>
    <r>
      <rPr>
        <sz val="10"/>
        <rFont val="Arial"/>
        <family val="2"/>
      </rPr>
      <t>(Pence per litre)
[Note 4]</t>
    </r>
  </si>
  <si>
    <r>
      <t xml:space="preserve">4 Star/LRP: </t>
    </r>
    <r>
      <rPr>
        <sz val="10"/>
        <rFont val="Arial"/>
        <family val="2"/>
      </rPr>
      <t>Ex VAT
(Monthly)
(Pence per litre)</t>
    </r>
  </si>
  <si>
    <r>
      <t xml:space="preserve">4 Star/LRP:
</t>
    </r>
    <r>
      <rPr>
        <sz val="10"/>
        <rFont val="Arial"/>
        <family val="2"/>
      </rPr>
      <t>Ex VAT &amp; Duty
(Monthly)
(Pence per litre)</t>
    </r>
  </si>
  <si>
    <r>
      <t xml:space="preserve">4 Star/LRP:
</t>
    </r>
    <r>
      <rPr>
        <sz val="10"/>
        <rFont val="Arial"/>
        <family val="2"/>
      </rPr>
      <t>Ex VAT &amp; Duty
(Quarterly Average)
(Pence per litre)</t>
    </r>
  </si>
  <si>
    <r>
      <t>Standard grade burning oil (kerosene):</t>
    </r>
    <r>
      <rPr>
        <sz val="10"/>
        <rFont val="Arial"/>
        <family val="2"/>
      </rPr>
      <t xml:space="preserve"> Ex VAT
(Monthly)
(Pence per litre)</t>
    </r>
  </si>
  <si>
    <r>
      <t>Standard grade burning oil (kerosene):</t>
    </r>
    <r>
      <rPr>
        <sz val="10"/>
        <rFont val="Arial"/>
        <family val="2"/>
      </rPr>
      <t xml:space="preserve"> Ex VAT &amp; Duty 
(Monthly)
(Pence per litre)</t>
    </r>
  </si>
  <si>
    <r>
      <t xml:space="preserve">Standard grade burning oil (kerosene): </t>
    </r>
    <r>
      <rPr>
        <sz val="10"/>
        <rFont val="Arial"/>
        <family val="2"/>
      </rPr>
      <t>Ex VAT &amp; Duty 
(Quarterly Average)
(Pence per litre)</t>
    </r>
  </si>
  <si>
    <r>
      <t>Gas oil:</t>
    </r>
    <r>
      <rPr>
        <sz val="10"/>
        <rFont val="Arial"/>
        <family val="2"/>
      </rPr>
      <t xml:space="preserve"> Ex VAT 
(Monthly)
(Pence per litre)</t>
    </r>
  </si>
  <si>
    <r>
      <t>Gas oil:</t>
    </r>
    <r>
      <rPr>
        <sz val="10"/>
        <rFont val="Arial"/>
        <family val="2"/>
      </rPr>
      <t xml:space="preserve"> Ex VAT &amp; Duty
(Monthly)
(Pence per litre)</t>
    </r>
  </si>
  <si>
    <r>
      <t>Gas oil:</t>
    </r>
    <r>
      <rPr>
        <sz val="10"/>
        <rFont val="Arial"/>
        <family val="2"/>
      </rPr>
      <t xml:space="preserve"> Ex VAT &amp; Duty
(Quarterly Average)
(Pence per litre)</t>
    </r>
  </si>
  <si>
    <r>
      <t>Annual Average Derv:</t>
    </r>
    <r>
      <rPr>
        <sz val="10"/>
        <rFont val="Arial"/>
        <family val="2"/>
      </rPr>
      <t xml:space="preserve"> Ex VAT
(Pence per litre)</t>
    </r>
  </si>
  <si>
    <r>
      <t>Annual Average Derv:</t>
    </r>
    <r>
      <rPr>
        <sz val="10"/>
        <rFont val="Arial"/>
        <family val="2"/>
      </rPr>
      <t xml:space="preserve"> Ex VAT &amp; Duty
(Pence per litre)</t>
    </r>
  </si>
  <si>
    <r>
      <t>Annual Average ULSP:</t>
    </r>
    <r>
      <rPr>
        <sz val="10"/>
        <rFont val="Arial"/>
        <family val="2"/>
      </rPr>
      <t xml:space="preserve"> Ex VAT
(Pence per litre)</t>
    </r>
  </si>
  <si>
    <r>
      <t xml:space="preserve">Annual Average ULSP: </t>
    </r>
    <r>
      <rPr>
        <sz val="10"/>
        <rFont val="Arial"/>
        <family val="2"/>
      </rPr>
      <t>Ex VAT &amp; Duty
(Pence per litre)</t>
    </r>
  </si>
  <si>
    <r>
      <t xml:space="preserve">Derv (Diesel / ULSD): </t>
    </r>
    <r>
      <rPr>
        <sz val="10"/>
        <rFont val="Arial"/>
        <family val="2"/>
      </rPr>
      <t>Ex VAT &amp; Duty
(Quarterly Average)
(Pence per litre)</t>
    </r>
  </si>
  <si>
    <r>
      <t>Derv (Diesel / ULSD):</t>
    </r>
    <r>
      <rPr>
        <sz val="10"/>
        <rFont val="Arial"/>
        <family val="2"/>
      </rPr>
      <t xml:space="preserve"> Ex VAT &amp; Duty
(Monthly)
(Pence per litre)</t>
    </r>
  </si>
  <si>
    <r>
      <t xml:space="preserve">Derv (Diesel / ULSD): </t>
    </r>
    <r>
      <rPr>
        <sz val="10"/>
        <rFont val="Arial"/>
        <family val="2"/>
      </rPr>
      <t>Diesel / ULSD Ex VAT
(Monthly)
(Pence per litre)</t>
    </r>
  </si>
  <si>
    <r>
      <t xml:space="preserve">ULSP (Premium Unleaded): </t>
    </r>
    <r>
      <rPr>
        <sz val="10"/>
        <rFont val="Arial"/>
        <family val="2"/>
      </rPr>
      <t>Ex VAT
(Monthly)
(Pence per litre)</t>
    </r>
  </si>
  <si>
    <r>
      <t>ULSP (Premium Unleaded):</t>
    </r>
    <r>
      <rPr>
        <sz val="10"/>
        <rFont val="Arial"/>
        <family val="2"/>
      </rPr>
      <t xml:space="preserve"> Ex VAT &amp; Duty
(Monthly)
(Pence per litre)</t>
    </r>
  </si>
  <si>
    <r>
      <t>ULSP (Premium Unleaded):</t>
    </r>
    <r>
      <rPr>
        <sz val="10"/>
        <rFont val="Arial"/>
        <family val="2"/>
      </rPr>
      <t xml:space="preserve"> Ex VAT &amp; Duty
(Quarterly Average)
(Pence per litre)</t>
    </r>
  </si>
  <si>
    <r>
      <t xml:space="preserve">Energy Prices </t>
    </r>
    <r>
      <rPr>
        <sz val="18"/>
        <rFont val="Arial"/>
        <family val="2"/>
      </rPr>
      <t>Road Fuels and Other Petroleum Products</t>
    </r>
  </si>
  <si>
    <r>
      <rPr>
        <b/>
        <sz val="11"/>
        <rFont val="Arial"/>
        <family val="2"/>
      </rPr>
      <t>Table 4.1.1</t>
    </r>
    <r>
      <rPr>
        <sz val="11"/>
        <rFont val="Arial"/>
        <family val="2"/>
      </rPr>
      <t xml:space="preserve"> shows mid-month </t>
    </r>
    <r>
      <rPr>
        <b/>
        <sz val="11"/>
        <rFont val="Arial"/>
        <family val="2"/>
      </rPr>
      <t xml:space="preserve">monthly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</si>
  <si>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4.1.1 (Quarterly)</t>
    </r>
    <r>
      <rPr>
        <sz val="11"/>
        <rFont val="Arial"/>
        <family val="2"/>
      </rPr>
      <t xml:space="preserve"> shows quarterly figures of this series in a comparable unit of measurement across fuel types (pence per kilowatt hour) (data is available back to 1989)</t>
    </r>
  </si>
  <si>
    <r>
      <rPr>
        <b/>
        <sz val="11"/>
        <rFont val="Arial"/>
        <family val="2"/>
      </rPr>
      <t>Table 4.1.3</t>
    </r>
    <r>
      <rPr>
        <sz val="11"/>
        <rFont val="Arial"/>
        <family val="2"/>
      </rPr>
      <t xml:space="preserve"> shows</t>
    </r>
    <r>
      <rPr>
        <b/>
        <sz val="11"/>
        <rFont val="Arial"/>
        <family val="2"/>
      </rPr>
      <t xml:space="preserve"> </t>
    </r>
    <r>
      <rPr>
        <sz val="11"/>
        <rFont val="Arial"/>
        <family val="2"/>
      </rPr>
      <t>figures for the typical January retail prices of petroleum products and a crude oil price (data is available back to 1954)</t>
    </r>
  </si>
  <si>
    <t>Typical retail prices of petroleum products and crude oil price index</t>
  </si>
  <si>
    <t>Press Office (media enquiries)</t>
  </si>
  <si>
    <t>Revision policy and standards for official statistics (opens in a new window)</t>
  </si>
  <si>
    <t>Source: Department for Energy Security and Net Zero</t>
  </si>
  <si>
    <t xml:space="preserve">newsdesk@energysecurity.gov.uk </t>
  </si>
  <si>
    <t xml:space="preserve">energyprices.stats@energysecurity.gov.uk </t>
  </si>
  <si>
    <t>Since 1 September 2021, the Unleaded figure reported inlcudes the new standard "E10" grade. This was implemented in Great Britain by companies as soon as the legislation was in place.</t>
  </si>
  <si>
    <t>On 1 November 2022 "E10" was also rolled out in Northern Ireland. Therefore, between 1 September 2021 and 31 October 2022 the unleaded average included differing grades under the umbrella of “unleaded” in our releases.</t>
  </si>
  <si>
    <t>Provisional monthly crude oil prices are usually revised in the month following their original publication, with revisions being marked with an “r”.</t>
  </si>
  <si>
    <t>From January 1995 sales by super/hyper markets were included in the price estimates.</t>
  </si>
  <si>
    <t>Table 4.1.2: Typical retail prices of petroleum products excluding VAT and duty</t>
  </si>
  <si>
    <t>Table 4.1.1: Typical retail prices of petroleum products and a crude oil price index (quarterly)</t>
  </si>
  <si>
    <t>020 7215 1445</t>
  </si>
  <si>
    <t>020 7215 1000</t>
  </si>
  <si>
    <r>
      <rPr>
        <b/>
        <sz val="11"/>
        <rFont val="Arial"/>
        <family val="2"/>
      </rPr>
      <t>Table 4.1.2</t>
    </r>
    <r>
      <rPr>
        <sz val="11"/>
        <rFont val="Arial"/>
        <family val="2"/>
      </rPr>
      <t xml:space="preserve"> shows the annual typical retail prices of petroleum products and a crude oil price index (data is available back to 1977)</t>
    </r>
  </si>
  <si>
    <t xml:space="preserve">Note 3. These estimates are for deliveries of 2,000 to 5,000 litres; such deliveries attracted 8 per cent VAT from 1 April 1994. With effect from 1 September 1997 the rate of VAT was reduced to 5 per cent. </t>
  </si>
  <si>
    <t>Note 2. From October 1999, Four Star prices represent 'Lead Replacement Petrol' (LRP). Pump prices for both petrols are broadly the same.</t>
  </si>
  <si>
    <t>Note 4. From April 2001, Premium unleaded prices represent Ultra Low Sulphur Petrol (ULSP), which now accounts for virtually all Premium unleaded sold. The pump prices for both fuels were broadly the same.</t>
  </si>
  <si>
    <t>Note 5. From July 1999, diesel prices represent average prices for Ultra Low Sulphur Diesel which now accounts for virtually all diesel sold. Prices for the period March - June 1999 represent a mixture of both types of diesel as companies switched to only selling ULSD. Pump prices for both diesels are broadly the same.</t>
  </si>
  <si>
    <t xml:space="preserve">Note 6. These estimates are for deliveries of up to 1,000 litres; such deliveries attract 8 per cent VAT from 1 April 1994. With effect from 1 September 1997 the rate of VAT has been reduced to 5 per cent. </t>
  </si>
  <si>
    <t xml:space="preserve">Note 7. These estimates are for deliveries of 2,000 to 5,000 litres; such deliveries attract 8 per cent VAT from 1 April 1994. With effect from 1 September 1997 the rate of VAT has been reduced to 5 per cent. </t>
  </si>
  <si>
    <t xml:space="preserve">Blank cells represent either times when there was no change in VAT or duty or are periods between time aggregations. The aggregation is recorded in the final month of the period. 4 star/LRP time series ended in August 2005, ULSP to ULSD differential started in February 2008. </t>
  </si>
  <si>
    <t>The estimates are generally representative of prices paid (inclusive of taxes) at the pump on or about the 15th of the month. Estimates are based on information provided by oil companies from 1977 until the 15th of the month.</t>
  </si>
  <si>
    <t>Note 1. From October 1999 Four Star prices represent ‘Lead Replacement Petrol’ (LRP) which had replaced Four Star at 95 per cent of outlets at that time. Leaded petrol has now been phased out.</t>
  </si>
  <si>
    <t>Note 1. Pump prices for both petrols are broadly the same. The LRP series has been discontinued from September 2005 due to the low volume of sales.</t>
  </si>
  <si>
    <t>Note 2. From April 2001, Premium unleaded prices represent Ultra Low Sulphur Petrol (ULSP), which now accounts for virtually all Premium unleaded sold. The pump prices for both fuels were broadly the same.</t>
  </si>
  <si>
    <t>Note 3. From July 1999 diesel prices represent average prices for Ultra Low Sulphur Diesel which now accounts for virtually all diesel sold. Pump prices for both diesels are broadly the same.</t>
  </si>
  <si>
    <t>Note 4. Prior to 1977, prices were for deliveries of 900 litres of standard grade burning oil and 2,275 litres of gas oil. Since April 1994 prices include VAT at a rate of 8% until September 1997 when the applicable rate was reduced to 5%.</t>
  </si>
  <si>
    <r>
      <t xml:space="preserve">Crude oil acquired by refineries
</t>
    </r>
    <r>
      <rPr>
        <sz val="10"/>
        <rFont val="Arial"/>
        <family val="2"/>
      </rPr>
      <t>2025 = 100
[Note 4]</t>
    </r>
  </si>
  <si>
    <r>
      <t xml:space="preserve">Historic Indices: </t>
    </r>
    <r>
      <rPr>
        <sz val="10"/>
        <rFont val="Arial"/>
        <family val="2"/>
      </rPr>
      <t>Crude oil acquired by refineries
2010 = 100</t>
    </r>
  </si>
  <si>
    <t>These monthly estimates use prices collected by the Department on the nearest Monday to the 15th of the month.</t>
  </si>
  <si>
    <t>An r indicates revised data. An r in the date column indicates all data in the row has been revised. An r in a cell indicates that just that cell has been revised.</t>
  </si>
  <si>
    <r>
      <t xml:space="preserve">Crude oil acquired by refineries 
</t>
    </r>
    <r>
      <rPr>
        <sz val="10"/>
        <rFont val="Arial"/>
        <family val="2"/>
      </rPr>
      <t>2025 = 100
[Note 4]</t>
    </r>
  </si>
  <si>
    <r>
      <t xml:space="preserve">Crude oil acquired by refineries 
</t>
    </r>
    <r>
      <rPr>
        <sz val="10"/>
        <rFont val="Arial"/>
        <family val="2"/>
      </rPr>
      <t>2025 = 100
[Note 8]</t>
    </r>
  </si>
  <si>
    <t>Note 4. Price index for supplies received by refineries in the UK from both indigenous and imported sources. It represents the average for the month calculated in sterling on a CIF basis.</t>
  </si>
  <si>
    <t>Note 8. Price index for supplies received by refineries in the UK from both indigenous and imported sources. It represents the average for the month calculated in sterling on a CIF basis.</t>
  </si>
  <si>
    <t>Freeze panes are turned on. To turn off freeze panes select the 'View' ribbon then 'Freeze Panes' then 'Unfreeze Panes' or use [Alt,W,F].</t>
  </si>
  <si>
    <t>Prior to 1977 price data was collated from a variety of sources. They were largely sourced from published scheduled wholesale prices of the oil companies to which retailers margins were added.</t>
  </si>
  <si>
    <t>Blank cells in this table represent months where data was not reported.</t>
  </si>
  <si>
    <t>Blank cells in this table represent quarters where data was not reported.</t>
  </si>
  <si>
    <t xml:space="preserve">Note 2. Data for Premium Unleaded and Diesel are sourced from a larger sample than the Weekly Prices statistics. As such these figures will be slightly different to those published weekly. </t>
  </si>
  <si>
    <t>Link to definition of CIF from the Office for National Statistics</t>
  </si>
  <si>
    <t>Note 1. These estimates are representative of prices paid on the nearest Monday to the 15th of the month. Estimates are based on information provided by oil marketing companies until December 1994. From January 1995, data from super/hypermarket chains has been included.</t>
  </si>
  <si>
    <t xml:space="preserve">Note 1. Estimates are based on information provided by oil marketing companies until December 1994. From January 1995, data from super/hypermarket chains has been included. </t>
  </si>
  <si>
    <t>Estimates are based on information provided by oil companies from 1977 until 1994. From January 1995 data from super/hypermarket chains has been included.</t>
  </si>
  <si>
    <t xml:space="preserve"> </t>
  </si>
  <si>
    <t>Data is shown in current (cash) terms with and without tax.</t>
  </si>
  <si>
    <r>
      <t>Publication date:</t>
    </r>
    <r>
      <rPr>
        <sz val="11"/>
        <rFont val="Arial"/>
        <family val="2"/>
      </rPr>
      <t xml:space="preserve"> 30/06/2026</t>
    </r>
  </si>
  <si>
    <r>
      <t xml:space="preserve">Data period: </t>
    </r>
    <r>
      <rPr>
        <sz val="11"/>
        <rFont val="Arial"/>
        <family val="2"/>
      </rPr>
      <t>New monthly road fuels data for June 2026 and crude oil data for May 2026</t>
    </r>
  </si>
  <si>
    <t>Jan – Mar</t>
  </si>
  <si>
    <t>Apr – Jun</t>
  </si>
  <si>
    <t>Jul – Sep</t>
  </si>
  <si>
    <t>Oct – Dec</t>
  </si>
  <si>
    <r>
      <t>Next update:</t>
    </r>
    <r>
      <rPr>
        <sz val="11"/>
        <rFont val="Arial"/>
        <family val="2"/>
      </rPr>
      <t xml:space="preserve"> 30/07/2026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</si>
</sst>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0.0\ "/>
    <numFmt numFmtId="165" formatCode="0.00\ "/>
    <numFmt numFmtId="166" formatCode="0.0"/>
    <numFmt numFmtId="167" formatCode="#,##0.00\ "/>
    <numFmt numFmtId="168" formatCode="0.0%"/>
    <numFmt numFmtId="169" formatCode="m\a\r"/>
    <numFmt numFmtId="170" formatCode="#,##0.0\ "/>
    <numFmt numFmtId="171" formatCode="#,##0.0"/>
    <numFmt numFmtId="172" formatCode="@\ \ "/>
    <numFmt numFmtId="173" formatCode="_-* #,##0.0_-;\-* #,##0.0_-;_-* &quot;-&quot;??_-;_-@_-"/>
    <numFmt numFmtId="174" formatCode="dd\-mmm\-yyyy"/>
    <numFmt numFmtId="175" formatCode="mmmm"/>
    <numFmt numFmtId="176" formatCode="0.000"/>
    <numFmt numFmtId="177" formatCode="0.00\ \r"/>
  </numFmts>
  <fonts count="26" x14ac:knownFonts="1">
    <font>
      <sz val="10"/>
      <name val="Arial"/>
    </font>
    <font>
      <sz val="10"/>
      <name val="Arial"/>
      <family val="2"/>
    </font>
    <font>
      <sz val="8"/>
      <name val="Arial"/>
      <family val="2"/>
    </font>
    <font>
      <sz val="8"/>
      <name val="Arial"/>
      <family val="2"/>
    </font>
    <font>
      <sz val="12"/>
      <name val="Arial"/>
      <family val="2"/>
    </font>
    <font>
      <sz val="9"/>
      <name val="Arial"/>
      <family val="2"/>
    </font>
    <font>
      <b/>
      <sz val="12"/>
      <name val="Arial"/>
      <family val="2"/>
    </font>
    <font>
      <b/>
      <sz val="10"/>
      <name val="Arial"/>
      <family val="2"/>
    </font>
    <font>
      <u/>
      <sz val="9"/>
      <color indexed="12"/>
      <name val="Arial"/>
      <family val="2"/>
    </font>
    <font>
      <sz val="11"/>
      <name val="Arial"/>
      <family val="2"/>
    </font>
    <font>
      <b/>
      <sz val="14"/>
      <name val="Arial"/>
      <family val="2"/>
    </font>
    <font>
      <sz val="12"/>
      <name val="MS Sans Serif"/>
      <family val="2"/>
    </font>
    <font>
      <u/>
      <sz val="12"/>
      <color indexed="12"/>
      <name val="Arial"/>
      <family val="2"/>
    </font>
    <font>
      <sz val="10"/>
      <color theme="1"/>
      <name val="Arial"/>
      <family val="2"/>
    </font>
    <font>
      <b/>
      <sz val="11"/>
      <name val="Arial"/>
      <family val="2"/>
    </font>
    <font>
      <b/>
      <sz val="12"/>
      <color rgb="FF000000"/>
      <name val="Arial"/>
      <family val="2"/>
    </font>
    <font>
      <i/>
      <sz val="10"/>
      <name val="Arial"/>
      <family val="2"/>
    </font>
    <font>
      <sz val="12"/>
      <color theme="3"/>
      <name val="Arial"/>
      <family val="2"/>
    </font>
    <font>
      <b/>
      <sz val="11"/>
      <color theme="3"/>
      <name val="Arial"/>
      <family val="2"/>
    </font>
    <font>
      <sz val="8"/>
      <name val="Arial"/>
      <family val="2"/>
    </font>
    <font>
      <sz val="11"/>
      <color rgb="FF000000"/>
      <name val="Arial"/>
      <family val="2"/>
    </font>
    <font>
      <b/>
      <sz val="18"/>
      <name val="Arial"/>
      <family val="2"/>
    </font>
    <font>
      <u/>
      <sz val="10"/>
      <color theme="10"/>
      <name val="Arial"/>
      <family val="2"/>
    </font>
    <font>
      <sz val="11"/>
      <color theme="3"/>
      <name val="Arial"/>
      <family val="2"/>
    </font>
    <font>
      <sz val="18"/>
      <name val="Arial"/>
      <family val="2"/>
    </font>
    <font>
      <sz val="10"/>
      <color rgb="FFFF0000"/>
      <name val="Arial"/>
      <family val="2"/>
    </font>
  </fonts>
  <fills count="2">
    <fill>
      <patternFill patternType="none"/>
    </fill>
    <fill>
      <patternFill patternType="gray125"/>
    </fill>
  </fills>
  <borders count="2">
    <border>
      <left/>
      <right/>
      <top/>
      <bottom/>
      <diagonal/>
    </border>
    <border>
      <left/>
      <right/>
      <top/>
      <bottom style="thick">
        <color theme="4"/>
      </bottom>
      <diagonal/>
    </border>
  </borders>
  <cellStyleXfs count="16">
    <xf numFmtId="0" fontId="0"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0" fontId="13" fillId="0" borderId="0"/>
    <xf numFmtId="9"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1" applyNumberFormat="0" applyFill="0" applyAlignment="0" applyProtection="0"/>
    <xf numFmtId="0" fontId="2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9">
    <xf numFmtId="0" fontId="0" fillId="0" borderId="0" xfId="0"/>
    <xf numFmtId="0" fontId="12" fillId="0" borderId="0" xfId="4" applyFont="1" applyFill="1" applyAlignment="1" applyProtection="1">
      <alignment horizontal="left" vertical="center"/>
    </xf>
    <xf numFmtId="173" fontId="1" fillId="0" borderId="0" xfId="2" applyNumberFormat="1" applyFill="1"/>
    <xf numFmtId="173" fontId="5" fillId="0" borderId="0" xfId="2" applyNumberFormat="1" applyFont="1" applyFill="1" applyBorder="1"/>
    <xf numFmtId="0" fontId="17" fillId="0" borderId="0" xfId="4" applyFont="1" applyFill="1" applyAlignment="1" applyProtection="1">
      <alignment horizontal="left" vertical="center"/>
    </xf>
    <xf numFmtId="0" fontId="23" fillId="0" borderId="0" xfId="4" applyFont="1" applyFill="1" applyAlignment="1" applyProtection="1">
      <alignment horizontal="left"/>
    </xf>
    <xf numFmtId="0" fontId="23" fillId="0" borderId="0" xfId="4" applyFont="1" applyFill="1" applyAlignment="1" applyProtection="1"/>
    <xf numFmtId="0" fontId="21"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10" fillId="0" borderId="0" xfId="0" applyFont="1"/>
    <xf numFmtId="0" fontId="14" fillId="0" borderId="0" xfId="0" applyFont="1"/>
    <xf numFmtId="0" fontId="11" fillId="0" borderId="0" xfId="0" applyFont="1" applyAlignment="1">
      <alignment horizontal="left" vertical="center"/>
    </xf>
    <xf numFmtId="174" fontId="4" fillId="0" borderId="0" xfId="0" applyNumberFormat="1"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6" fillId="0" borderId="0" xfId="0" applyFont="1"/>
    <xf numFmtId="0" fontId="9" fillId="0" borderId="0" xfId="0" applyFont="1" applyAlignment="1">
      <alignment horizontal="left"/>
    </xf>
    <xf numFmtId="0" fontId="9" fillId="0" borderId="0" xfId="0" applyFont="1" applyAlignment="1">
      <alignment horizontal="left" vertical="center"/>
    </xf>
    <xf numFmtId="0" fontId="9" fillId="0" borderId="0" xfId="0" applyFont="1"/>
    <xf numFmtId="0" fontId="9" fillId="0" borderId="0" xfId="0" applyFont="1" applyAlignment="1">
      <alignment vertical="center"/>
    </xf>
    <xf numFmtId="0" fontId="4" fillId="0" borderId="0" xfId="0" applyFont="1"/>
    <xf numFmtId="0" fontId="23" fillId="0" borderId="0" xfId="11" applyFont="1" applyFill="1" applyAlignment="1" applyProtection="1">
      <alignment horizontal="left"/>
    </xf>
    <xf numFmtId="0" fontId="6" fillId="0" borderId="0" xfId="0" applyFont="1" applyAlignment="1">
      <alignment vertical="center"/>
    </xf>
    <xf numFmtId="0" fontId="4" fillId="0" borderId="0" xfId="0" applyFont="1" applyAlignment="1">
      <alignment horizontal="left"/>
    </xf>
    <xf numFmtId="0" fontId="0" fillId="0" borderId="0" xfId="0" applyAlignment="1">
      <alignment horizontal="left"/>
    </xf>
    <xf numFmtId="0" fontId="6" fillId="0" borderId="0" xfId="0" applyFont="1" applyAlignment="1">
      <alignment horizontal="left" vertical="center"/>
    </xf>
    <xf numFmtId="0" fontId="1" fillId="0" borderId="0" xfId="0" applyFont="1"/>
    <xf numFmtId="169" fontId="7" fillId="0" borderId="0" xfId="0" applyNumberFormat="1" applyFont="1" applyAlignment="1">
      <alignment wrapText="1"/>
    </xf>
    <xf numFmtId="2" fontId="7" fillId="0" borderId="0" xfId="0" applyNumberFormat="1" applyFont="1" applyAlignment="1">
      <alignment horizontal="right" wrapText="1"/>
    </xf>
    <xf numFmtId="166" fontId="7" fillId="0" borderId="0" xfId="0" applyNumberFormat="1" applyFont="1" applyAlignment="1">
      <alignment horizontal="right" wrapText="1"/>
    </xf>
    <xf numFmtId="0" fontId="1" fillId="0" borderId="0" xfId="0" applyFont="1" applyAlignment="1">
      <alignment horizontal="right" wrapText="1"/>
    </xf>
    <xf numFmtId="0" fontId="1" fillId="0" borderId="0" xfId="0" applyFont="1" applyAlignment="1">
      <alignment horizontal="right" vertical="center"/>
    </xf>
    <xf numFmtId="166" fontId="1" fillId="0" borderId="0" xfId="0" applyNumberFormat="1" applyFont="1" applyAlignment="1">
      <alignment horizontal="right" vertical="center"/>
    </xf>
    <xf numFmtId="176" fontId="0" fillId="0" borderId="0" xfId="0" applyNumberFormat="1"/>
    <xf numFmtId="0" fontId="6" fillId="0" borderId="0" xfId="0" applyFont="1" applyAlignment="1">
      <alignment horizontal="left" vertical="center" wrapText="1"/>
    </xf>
    <xf numFmtId="2" fontId="1" fillId="0" borderId="0" xfId="0" applyNumberFormat="1" applyFont="1" applyAlignment="1">
      <alignment horizontal="right" vertical="center"/>
    </xf>
    <xf numFmtId="0" fontId="6" fillId="0" borderId="0" xfId="12" applyFill="1" applyBorder="1" applyAlignment="1">
      <alignment horizontal="left" vertical="center"/>
    </xf>
    <xf numFmtId="0" fontId="7" fillId="0" borderId="0" xfId="0" applyFont="1" applyAlignment="1">
      <alignment horizontal="left" wrapText="1"/>
    </xf>
    <xf numFmtId="168" fontId="0" fillId="0" borderId="0" xfId="9" applyNumberFormat="1" applyFont="1" applyFill="1"/>
    <xf numFmtId="2" fontId="5" fillId="0" borderId="0" xfId="0" applyNumberFormat="1" applyFont="1"/>
    <xf numFmtId="0" fontId="5" fillId="0" borderId="0" xfId="0" applyFont="1"/>
    <xf numFmtId="2" fontId="7" fillId="0" borderId="0" xfId="0" applyNumberFormat="1" applyFont="1" applyAlignment="1">
      <alignment horizontal="left" wrapText="1"/>
    </xf>
    <xf numFmtId="2" fontId="1" fillId="0" borderId="0" xfId="0" applyNumberFormat="1" applyFont="1"/>
    <xf numFmtId="2" fontId="1" fillId="0" borderId="0" xfId="0" applyNumberFormat="1" applyFont="1" applyAlignment="1">
      <alignment horizontal="right"/>
    </xf>
    <xf numFmtId="10" fontId="1" fillId="0" borderId="0" xfId="0" applyNumberFormat="1" applyFont="1"/>
    <xf numFmtId="0" fontId="16" fillId="0" borderId="0" xfId="0" applyFont="1"/>
    <xf numFmtId="0" fontId="6" fillId="0" borderId="0" xfId="12" applyFill="1" applyBorder="1" applyAlignment="1">
      <alignment vertical="center"/>
    </xf>
    <xf numFmtId="0" fontId="1" fillId="0" borderId="0" xfId="5" applyAlignment="1">
      <alignment vertical="center"/>
    </xf>
    <xf numFmtId="0" fontId="4" fillId="0" borderId="0" xfId="5" applyFont="1" applyAlignment="1">
      <alignment vertical="center"/>
    </xf>
    <xf numFmtId="0" fontId="4" fillId="0" borderId="0" xfId="5" applyFont="1" applyAlignment="1">
      <alignment horizontal="left" vertical="center"/>
    </xf>
    <xf numFmtId="0" fontId="4" fillId="0" borderId="0" xfId="5" applyFont="1" applyAlignment="1">
      <alignment horizontal="left"/>
    </xf>
    <xf numFmtId="0" fontId="7" fillId="0" borderId="0" xfId="5" applyFont="1" applyAlignment="1">
      <alignment wrapText="1"/>
    </xf>
    <xf numFmtId="0" fontId="7" fillId="0" borderId="0" xfId="5" applyFont="1" applyAlignment="1">
      <alignment horizontal="right" wrapText="1"/>
    </xf>
    <xf numFmtId="0" fontId="15" fillId="0" borderId="0" xfId="0" applyFont="1" applyAlignment="1">
      <alignment horizontal="left" vertical="center" readingOrder="1"/>
    </xf>
    <xf numFmtId="0" fontId="7" fillId="0" borderId="0" xfId="0" applyFont="1"/>
    <xf numFmtId="0" fontId="18" fillId="0" borderId="0" xfId="4" applyFont="1" applyFill="1" applyAlignment="1" applyProtection="1"/>
    <xf numFmtId="0" fontId="6" fillId="0" borderId="0" xfId="5" applyFont="1" applyAlignment="1">
      <alignment horizontal="left"/>
    </xf>
    <xf numFmtId="0" fontId="1" fillId="0" borderId="0" xfId="5"/>
    <xf numFmtId="0" fontId="20" fillId="0" borderId="0" xfId="0" applyFont="1"/>
    <xf numFmtId="0" fontId="9" fillId="0" borderId="0" xfId="5" applyFont="1"/>
    <xf numFmtId="0" fontId="9" fillId="0" borderId="0" xfId="5" applyFont="1" applyAlignment="1">
      <alignment vertical="center"/>
    </xf>
    <xf numFmtId="0" fontId="15" fillId="0" borderId="0" xfId="0" applyFont="1"/>
    <xf numFmtId="0" fontId="8" fillId="0" borderId="0" xfId="4" applyFill="1" applyAlignment="1" applyProtection="1"/>
    <xf numFmtId="0" fontId="0" fillId="0" borderId="0" xfId="0" applyAlignment="1">
      <alignment horizontal="right"/>
    </xf>
    <xf numFmtId="9" fontId="0" fillId="0" borderId="0" xfId="9" applyFont="1"/>
    <xf numFmtId="0" fontId="7" fillId="0" borderId="0" xfId="0" applyFont="1" applyAlignment="1">
      <alignment horizontal="right" wrapText="1"/>
    </xf>
    <xf numFmtId="175" fontId="1" fillId="0" borderId="0" xfId="0" applyNumberFormat="1" applyFont="1" applyAlignment="1">
      <alignment horizontal="left" vertical="center"/>
    </xf>
    <xf numFmtId="167" fontId="1" fillId="0" borderId="0" xfId="0" applyNumberFormat="1" applyFont="1" applyAlignment="1">
      <alignment horizontal="right" vertical="center"/>
    </xf>
    <xf numFmtId="170" fontId="1" fillId="0" borderId="0" xfId="0" applyNumberFormat="1" applyFont="1" applyAlignment="1">
      <alignment horizontal="right" vertical="center"/>
    </xf>
    <xf numFmtId="171" fontId="1" fillId="0" borderId="0" xfId="0" applyNumberFormat="1" applyFont="1" applyAlignment="1">
      <alignment horizontal="right" vertical="center"/>
    </xf>
    <xf numFmtId="172" fontId="1" fillId="0" borderId="0" xfId="0" applyNumberFormat="1" applyFont="1" applyAlignment="1">
      <alignment horizontal="right" vertical="center"/>
    </xf>
    <xf numFmtId="168" fontId="1" fillId="0" borderId="0" xfId="9" applyNumberFormat="1" applyFont="1" applyFill="1" applyBorder="1" applyAlignment="1">
      <alignment horizontal="right" vertical="center"/>
    </xf>
    <xf numFmtId="168" fontId="1" fillId="0" borderId="0" xfId="9" applyNumberFormat="1" applyFont="1" applyFill="1" applyAlignment="1">
      <alignment horizontal="right" vertical="center"/>
    </xf>
    <xf numFmtId="168" fontId="1" fillId="0" borderId="0" xfId="0" applyNumberFormat="1" applyFont="1" applyAlignment="1">
      <alignment horizontal="right" vertical="center"/>
    </xf>
    <xf numFmtId="166" fontId="7" fillId="0" borderId="0" xfId="0" applyNumberFormat="1" applyFont="1" applyAlignment="1">
      <alignment horizontal="right" vertical="center"/>
    </xf>
    <xf numFmtId="165" fontId="1" fillId="0" borderId="0" xfId="0" applyNumberFormat="1" applyFont="1" applyAlignment="1">
      <alignment horizontal="right" vertical="center"/>
    </xf>
    <xf numFmtId="167" fontId="1" fillId="0" borderId="0" xfId="9" applyNumberFormat="1" applyFont="1" applyFill="1" applyBorder="1" applyAlignment="1">
      <alignment horizontal="right" vertical="center"/>
    </xf>
    <xf numFmtId="2" fontId="1" fillId="0" borderId="0" xfId="9" applyNumberFormat="1" applyFont="1" applyFill="1" applyBorder="1" applyAlignment="1">
      <alignment horizontal="right" vertical="center"/>
    </xf>
    <xf numFmtId="164" fontId="1" fillId="0" borderId="0" xfId="0" applyNumberFormat="1" applyFont="1" applyAlignment="1">
      <alignment horizontal="right" vertical="center"/>
    </xf>
    <xf numFmtId="165" fontId="1" fillId="0" borderId="0" xfId="9" applyNumberFormat="1" applyFont="1" applyFill="1" applyBorder="1" applyAlignment="1">
      <alignment horizontal="right" vertical="center"/>
    </xf>
    <xf numFmtId="166" fontId="25" fillId="0" borderId="0" xfId="0" applyNumberFormat="1" applyFont="1" applyAlignment="1">
      <alignment horizontal="right" vertical="center"/>
    </xf>
    <xf numFmtId="2" fontId="13" fillId="0" borderId="0" xfId="0" applyNumberFormat="1" applyFont="1" applyAlignment="1">
      <alignment horizontal="right" vertical="center"/>
    </xf>
    <xf numFmtId="168" fontId="1" fillId="0" borderId="0" xfId="0" applyNumberFormat="1" applyFont="1" applyAlignment="1">
      <alignment horizontal="right"/>
    </xf>
    <xf numFmtId="17" fontId="1" fillId="0" borderId="0" xfId="0" applyNumberFormat="1" applyFont="1" applyAlignment="1">
      <alignment horizontal="right"/>
    </xf>
    <xf numFmtId="168" fontId="1" fillId="0" borderId="0" xfId="9" applyNumberFormat="1" applyFont="1" applyFill="1" applyAlignment="1">
      <alignment horizontal="right"/>
    </xf>
    <xf numFmtId="2" fontId="1" fillId="0" borderId="0" xfId="9" applyNumberFormat="1" applyFont="1" applyFill="1" applyAlignment="1">
      <alignment horizontal="right"/>
    </xf>
    <xf numFmtId="177" fontId="1" fillId="0" borderId="0" xfId="0" applyNumberFormat="1" applyFont="1" applyAlignment="1">
      <alignment horizontal="right" vertical="center"/>
    </xf>
    <xf numFmtId="2" fontId="1" fillId="0" borderId="0" xfId="9" applyNumberFormat="1" applyFont="1" applyFill="1" applyAlignment="1">
      <alignment horizontal="right" vertical="center"/>
    </xf>
    <xf numFmtId="17" fontId="1" fillId="0" borderId="0" xfId="0" applyNumberFormat="1" applyFont="1"/>
    <xf numFmtId="173" fontId="1" fillId="0" borderId="0" xfId="2" applyNumberFormat="1" applyFont="1" applyFill="1" applyBorder="1"/>
    <xf numFmtId="2" fontId="1" fillId="0" borderId="0" xfId="9" applyNumberFormat="1" applyFont="1" applyFill="1" applyBorder="1"/>
    <xf numFmtId="168" fontId="1" fillId="0" borderId="0" xfId="9" applyNumberFormat="1" applyFont="1" applyFill="1" applyBorder="1"/>
    <xf numFmtId="10" fontId="1" fillId="0" borderId="0" xfId="0" applyNumberFormat="1" applyFont="1" applyAlignment="1">
      <alignment horizontal="right"/>
    </xf>
    <xf numFmtId="173" fontId="1" fillId="0" borderId="0" xfId="2" applyNumberFormat="1" applyFont="1" applyFill="1" applyBorder="1" applyAlignment="1">
      <alignment horizontal="left" vertical="center"/>
    </xf>
    <xf numFmtId="2" fontId="25" fillId="0" borderId="0" xfId="0" applyNumberFormat="1" applyFont="1"/>
    <xf numFmtId="2" fontId="16" fillId="0" borderId="0" xfId="0" applyNumberFormat="1" applyFont="1"/>
    <xf numFmtId="168" fontId="16" fillId="0" borderId="0" xfId="9" applyNumberFormat="1" applyFont="1" applyFill="1" applyBorder="1"/>
    <xf numFmtId="0" fontId="1" fillId="0" borderId="0" xfId="5" applyAlignment="1">
      <alignment horizontal="right" vertical="center"/>
    </xf>
    <xf numFmtId="2" fontId="1" fillId="0" borderId="0" xfId="5" applyNumberFormat="1" applyAlignment="1">
      <alignment horizontal="right" vertical="center"/>
    </xf>
    <xf numFmtId="165" fontId="1" fillId="0" borderId="0" xfId="5" applyNumberFormat="1" applyAlignment="1" applyProtection="1">
      <alignment horizontal="right" vertical="center"/>
      <protection hidden="1"/>
    </xf>
    <xf numFmtId="165" fontId="13" fillId="0" borderId="0" xfId="5" applyNumberFormat="1" applyFont="1" applyAlignment="1" applyProtection="1">
      <alignment horizontal="right" vertical="center"/>
      <protection hidden="1"/>
    </xf>
    <xf numFmtId="165" fontId="1" fillId="0" borderId="0" xfId="0" applyNumberFormat="1" applyFont="1" applyAlignment="1" applyProtection="1">
      <alignment horizontal="right" vertical="center"/>
      <protection hidden="1"/>
    </xf>
    <xf numFmtId="0" fontId="1" fillId="0" borderId="0" xfId="5" applyAlignment="1">
      <alignment horizontal="left" vertical="center"/>
    </xf>
    <xf numFmtId="175" fontId="1" fillId="0" borderId="0" xfId="0" applyNumberFormat="1" applyFont="1" applyAlignment="1">
      <alignment horizontal="left"/>
    </xf>
    <xf numFmtId="0" fontId="1" fillId="0" borderId="0" xfId="0" applyFont="1" applyAlignment="1">
      <alignment horizontal="right"/>
    </xf>
    <xf numFmtId="169" fontId="7" fillId="0" borderId="0" xfId="0" applyNumberFormat="1" applyFont="1" applyAlignment="1">
      <alignment horizontal="left" wrapText="1"/>
    </xf>
    <xf numFmtId="0" fontId="1" fillId="0" borderId="0" xfId="0" applyFont="1" applyAlignment="1">
      <alignment horizontal="left" vertical="center"/>
    </xf>
  </cellXfs>
  <cellStyles count="16">
    <cellStyle name="%" xfId="1" xr:uid="{00000000-0005-0000-0000-000000000000}"/>
    <cellStyle name="Comma" xfId="2" builtinId="3"/>
    <cellStyle name="Comma 2" xfId="3" xr:uid="{00000000-0005-0000-0000-000002000000}"/>
    <cellStyle name="Comma 2 2" xfId="15" xr:uid="{43D13BEF-B3FF-4AE8-BFAE-132F218B4BDB}"/>
    <cellStyle name="Comma 3" xfId="14" xr:uid="{0E8DDA0B-CEF4-4C99-A899-F3C13FFE3E4B}"/>
    <cellStyle name="Heading 1" xfId="12" builtinId="16" customBuiltin="1"/>
    <cellStyle name="Hyperlink" xfId="4" builtinId="8"/>
    <cellStyle name="Hyperlink 2" xfId="11" xr:uid="{338E1702-178E-495F-AA59-4C9A6D99BEDC}"/>
    <cellStyle name="Hyperlink 3" xfId="13" xr:uid="{B434AF03-B14D-47BF-A93B-E7D9C72A9DC4}"/>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Per cent" xfId="9" builtinId="5"/>
    <cellStyle name="Percent 2" xfId="10" xr:uid="{00000000-0005-0000-0000-00000A000000}"/>
  </cellStyles>
  <dxfs count="83">
    <dxf>
      <font>
        <b val="0"/>
        <i val="0"/>
        <strike val="0"/>
        <condense val="0"/>
        <extend val="0"/>
        <outline val="0"/>
        <shadow val="0"/>
        <u val="none"/>
        <vertAlign val="baseline"/>
        <sz val="10"/>
        <color auto="1"/>
        <name val="Arial"/>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strike val="0"/>
        <outline val="0"/>
        <shadow val="0"/>
        <u val="none"/>
        <vertAlign val="baseline"/>
        <sz val="10"/>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center" textRotation="0" wrapText="0" indent="0" justifyLastLine="0" shrinkToFit="0" readingOrder="0"/>
      <protection locked="1" hidden="1"/>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dxf>
    <dxf>
      <font>
        <strike val="0"/>
        <outline val="0"/>
        <shadow val="0"/>
        <u val="none"/>
        <vertAlign val="baseline"/>
        <sz val="10"/>
        <name val="Arial"/>
        <scheme val="none"/>
      </font>
      <fill>
        <patternFill patternType="none">
          <fgColor indexed="64"/>
          <bgColor auto="1"/>
        </patternFill>
      </fill>
    </dxf>
    <dxf>
      <font>
        <strike val="0"/>
        <outline val="0"/>
        <shadow val="0"/>
        <u val="none"/>
        <vertAlign val="baseline"/>
        <sz val="10"/>
        <name val="Arial"/>
        <scheme val="none"/>
      </font>
      <fill>
        <patternFill patternType="none">
          <fgColor indexed="64"/>
          <bgColor auto="1"/>
        </patternFill>
      </fill>
    </dxf>
    <dxf>
      <font>
        <strike val="0"/>
        <outline val="0"/>
        <shadow val="0"/>
        <u val="none"/>
        <vertAlign val="baseline"/>
        <sz val="10"/>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numFmt numFmtId="173" formatCode="_-* #,##0.0_-;\-* #,##0.0_-;_-* &quot;-&quot;??_-;_-@_-"/>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strike val="0"/>
        <condense val="0"/>
        <extend val="0"/>
        <outline val="0"/>
        <shadow val="0"/>
        <u val="none"/>
        <vertAlign val="baseline"/>
        <sz val="10"/>
        <color auto="1"/>
        <name val="Arial"/>
        <scheme val="none"/>
      </font>
      <fill>
        <patternFill patternType="none">
          <fgColor indexed="64"/>
          <bgColor auto="1"/>
        </patternFill>
      </fill>
    </dxf>
    <dxf>
      <font>
        <b val="0"/>
        <i/>
        <strike val="0"/>
        <condense val="0"/>
        <extend val="0"/>
        <outline val="0"/>
        <shadow val="0"/>
        <u val="none"/>
        <vertAlign val="baseline"/>
        <sz val="10"/>
        <color auto="1"/>
        <name val="Arial"/>
        <scheme val="none"/>
      </font>
      <fill>
        <patternFill patternType="none">
          <fgColor indexed="64"/>
          <bgColor auto="1"/>
        </patternFill>
      </fill>
    </dxf>
    <dxf>
      <font>
        <b val="0"/>
        <i/>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numFmt numFmtId="22" formatCode="mmm\-yy"/>
      <fill>
        <patternFill patternType="none">
          <fgColor indexed="64"/>
          <bgColor auto="1"/>
        </patternFill>
      </fill>
    </dxf>
    <dxf>
      <font>
        <b val="0"/>
        <i val="0"/>
        <strike val="0"/>
        <condense val="0"/>
        <extend val="0"/>
        <outline val="0"/>
        <shadow val="0"/>
        <u val="none"/>
        <vertAlign val="baseline"/>
        <sz val="10"/>
        <color auto="1"/>
        <name val="Arial"/>
        <scheme val="none"/>
      </font>
      <numFmt numFmtId="175" formatCode="mmmm"/>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bottom" textRotation="0" indent="0" justifyLastLine="0" shrinkToFit="0" readingOrder="0"/>
    </dxf>
    <dxf>
      <font>
        <strike val="0"/>
        <outline val="0"/>
        <shadow val="0"/>
        <u val="none"/>
        <vertAlign val="baseline"/>
        <sz val="10"/>
        <name val="Arial"/>
        <scheme val="none"/>
      </font>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0"/>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2"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2"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66" formatCode="0.0"/>
      <fill>
        <patternFill patternType="none">
          <fgColor indexed="64"/>
          <bgColor auto="1"/>
        </patternFill>
      </fill>
      <alignment horizontal="right" textRotation="0" wrapText="0" indent="0" justifyLastLine="0" shrinkToFit="0" readingOrder="0"/>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8"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8"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auto="1"/>
        </patternFill>
      </fill>
      <alignment horizontal="right"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5" formatCode="m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name val="Arial"/>
        <family val="2"/>
        <scheme val="none"/>
      </font>
      <numFmt numFmtId="166" formatCode="0.0"/>
      <fill>
        <patternFill patternType="none">
          <fgColor indexed="64"/>
          <bgColor auto="1"/>
        </patternFill>
      </fill>
      <alignment horizontal="right" textRotation="0" wrapText="0" indent="0" justifyLastLine="0" shrinkToFit="0" readingOrder="0"/>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6BFED2DF-6D2D-40B9-9E1E-B1A1785E718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10153C"/>
      <color rgb="FF1E2878"/>
      <color rgb="FF2C3FAE"/>
      <color rgb="FF5C6DD6"/>
      <color rgb="FF9AA5E6"/>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Average</a:t>
            </a:r>
            <a:r>
              <a:rPr lang="en-GB" u="none" baseline="0"/>
              <a:t> </a:t>
            </a:r>
            <a:r>
              <a:rPr lang="en-GB" u="none"/>
              <a:t>Retail Prices of Petroleum Products 
</a:t>
            </a:r>
          </a:p>
        </c:rich>
      </c:tx>
      <c:layout>
        <c:manualLayout>
          <c:xMode val="edge"/>
          <c:yMode val="edge"/>
          <c:x val="0.23770965451159698"/>
          <c:y val="1.2757028366106643E-2"/>
        </c:manualLayout>
      </c:layout>
      <c:overlay val="1"/>
      <c:spPr>
        <a:noFill/>
        <a:ln w="25400">
          <a:noFill/>
        </a:ln>
      </c:spPr>
    </c:title>
    <c:autoTitleDeleted val="0"/>
    <c:plotArea>
      <c:layout>
        <c:manualLayout>
          <c:layoutTarget val="inner"/>
          <c:xMode val="edge"/>
          <c:yMode val="edge"/>
          <c:x val="0.10172003442776062"/>
          <c:y val="0.14971128608923884"/>
          <c:w val="0.87341000236980515"/>
          <c:h val="0.62516912992827767"/>
        </c:manualLayout>
      </c:layout>
      <c:lineChart>
        <c:grouping val="standard"/>
        <c:varyColors val="0"/>
        <c:ser>
          <c:idx val="2"/>
          <c:order val="0"/>
          <c:tx>
            <c:v>Diesel/ULSD</c:v>
          </c:tx>
          <c:spPr>
            <a:ln w="25400">
              <a:solidFill>
                <a:srgbClr val="404040"/>
              </a:solidFill>
              <a:prstDash val="solid"/>
            </a:ln>
          </c:spPr>
          <c:marker>
            <c:symbol val="none"/>
          </c:marker>
          <c:cat>
            <c:numRef>
              <c:extLst>
                <c:ext xmlns:c15="http://schemas.microsoft.com/office/drawing/2012/chart" uri="{02D57815-91ED-43cb-92C2-25804820EDAC}">
                  <c15:fullRef>
                    <c15:sqref>'4.1.1'!$B$335:$B$1000</c15:sqref>
                  </c15:fullRef>
                </c:ext>
              </c:extLst>
              <c:f>'4.1.1'!$B$347:$B$1000</c:f>
              <c:numCache>
                <c:formatCode>mmmm</c:formatCode>
                <c:ptCount val="65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extLst>
                <c:ext xmlns:c15="http://schemas.microsoft.com/office/drawing/2012/chart" uri="{02D57815-91ED-43cb-92C2-25804820EDAC}">
                  <c15:fullRef>
                    <c15:sqref>'4.1.1'!$F$335:$F$1000</c15:sqref>
                  </c15:fullRef>
                </c:ext>
              </c:extLst>
              <c:f>'4.1.1'!$F$347:$F$1000</c:f>
              <c:numCache>
                <c:formatCode>0.00</c:formatCode>
                <c:ptCount val="654"/>
                <c:pt idx="0">
                  <c:v>121.99151200000001</c:v>
                </c:pt>
                <c:pt idx="1">
                  <c:v>122.79895400000001</c:v>
                </c:pt>
                <c:pt idx="2">
                  <c:v>122.34</c:v>
                </c:pt>
                <c:pt idx="3">
                  <c:v>119.89196800000002</c:v>
                </c:pt>
                <c:pt idx="4">
                  <c:v>117.39835600000001</c:v>
                </c:pt>
                <c:pt idx="5">
                  <c:v>117.53635100000001</c:v>
                </c:pt>
                <c:pt idx="6">
                  <c:v>115.39712500000002</c:v>
                </c:pt>
                <c:pt idx="7">
                  <c:v>117.34635300000002</c:v>
                </c:pt>
                <c:pt idx="8">
                  <c:v>120.516535</c:v>
                </c:pt>
                <c:pt idx="9">
                  <c:v>120.34368400000002</c:v>
                </c:pt>
                <c:pt idx="10">
                  <c:v>122.71624100000002</c:v>
                </c:pt>
                <c:pt idx="11">
                  <c:v>123.51376900000005</c:v>
                </c:pt>
                <c:pt idx="12">
                  <c:v>124.55389200000002</c:v>
                </c:pt>
                <c:pt idx="13">
                  <c:v>124.66208400000001</c:v>
                </c:pt>
                <c:pt idx="14">
                  <c:v>122.79467300000002</c:v>
                </c:pt>
                <c:pt idx="15">
                  <c:v>124.15899500000002</c:v>
                </c:pt>
                <c:pt idx="16">
                  <c:v>128.29019600000001</c:v>
                </c:pt>
                <c:pt idx="17">
                  <c:v>131.87631600000003</c:v>
                </c:pt>
                <c:pt idx="18">
                  <c:v>131.79739000000006</c:v>
                </c:pt>
                <c:pt idx="19">
                  <c:v>132.49018200000003</c:v>
                </c:pt>
                <c:pt idx="20">
                  <c:v>134.48279000000002</c:v>
                </c:pt>
                <c:pt idx="21">
                  <c:v>136.616613</c:v>
                </c:pt>
                <c:pt idx="22">
                  <c:v>137.05865400000002</c:v>
                </c:pt>
                <c:pt idx="23">
                  <c:v>131.004212</c:v>
                </c:pt>
                <c:pt idx="24">
                  <c:v>129.268337</c:v>
                </c:pt>
                <c:pt idx="25">
                  <c:v>128.93373100000002</c:v>
                </c:pt>
                <c:pt idx="26">
                  <c:v>130.71726200000003</c:v>
                </c:pt>
                <c:pt idx="27">
                  <c:v>132.85270000000003</c:v>
                </c:pt>
                <c:pt idx="28">
                  <c:v>135.32845200000003</c:v>
                </c:pt>
                <c:pt idx="29">
                  <c:v>133.39047800000003</c:v>
                </c:pt>
                <c:pt idx="30">
                  <c:v>131.76071899999999</c:v>
                </c:pt>
                <c:pt idx="31">
                  <c:v>132.57667200000003</c:v>
                </c:pt>
                <c:pt idx="32">
                  <c:v>131.270388</c:v>
                </c:pt>
                <c:pt idx="33">
                  <c:v>131.89280200000002</c:v>
                </c:pt>
                <c:pt idx="34">
                  <c:v>130.283996</c:v>
                </c:pt>
                <c:pt idx="35">
                  <c:v>129.43001800000002</c:v>
                </c:pt>
                <c:pt idx="36">
                  <c:v>132.63434700000005</c:v>
                </c:pt>
                <c:pt idx="37">
                  <c:v>127.78902900000001</c:v>
                </c:pt>
                <c:pt idx="38">
                  <c:v>124.08827100000002</c:v>
                </c:pt>
                <c:pt idx="39">
                  <c:v>115.81342800000002</c:v>
                </c:pt>
                <c:pt idx="40">
                  <c:v>111.61575500000001</c:v>
                </c:pt>
                <c:pt idx="41">
                  <c:v>111.901504</c:v>
                </c:pt>
                <c:pt idx="42">
                  <c:v>116.54763400000002</c:v>
                </c:pt>
                <c:pt idx="43">
                  <c:v>117.67415600000002</c:v>
                </c:pt>
                <c:pt idx="44">
                  <c:v>117.99736700000001</c:v>
                </c:pt>
                <c:pt idx="45">
                  <c:v>117.84985400000001</c:v>
                </c:pt>
                <c:pt idx="46">
                  <c:v>117.04967500000001</c:v>
                </c:pt>
                <c:pt idx="47">
                  <c:v>118.66165900000001</c:v>
                </c:pt>
                <c:pt idx="48">
                  <c:v>121.73464200000002</c:v>
                </c:pt>
                <c:pt idx="49">
                  <c:v>124.91251400000003</c:v>
                </c:pt>
                <c:pt idx="50">
                  <c:v>128.108541</c:v>
                </c:pt>
                <c:pt idx="51">
                  <c:v>129.22425900000002</c:v>
                </c:pt>
                <c:pt idx="52">
                  <c:v>130.93111900000002</c:v>
                </c:pt>
                <c:pt idx="53">
                  <c:v>132.90879920000006</c:v>
                </c:pt>
                <c:pt idx="54">
                  <c:v>135.36591206400001</c:v>
                </c:pt>
                <c:pt idx="55">
                  <c:v>136.92315600000001</c:v>
                </c:pt>
                <c:pt idx="56">
                  <c:v>136.84381500000001</c:v>
                </c:pt>
                <c:pt idx="57">
                  <c:v>143.28119999999998</c:v>
                </c:pt>
                <c:pt idx="58">
                  <c:v>149.81484900000001</c:v>
                </c:pt>
                <c:pt idx="59">
                  <c:v>149.19528199999999</c:v>
                </c:pt>
                <c:pt idx="60">
                  <c:v>148.74289999999999</c:v>
                </c:pt>
                <c:pt idx="61">
                  <c:v>151.07649600000005</c:v>
                </c:pt>
                <c:pt idx="62">
                  <c:v>171.39069200000003</c:v>
                </c:pt>
                <c:pt idx="63">
                  <c:v>175.72314699999998</c:v>
                </c:pt>
                <c:pt idx="64">
                  <c:v>179.58246300000002</c:v>
                </c:pt>
                <c:pt idx="65">
                  <c:v>190.15017400000002</c:v>
                </c:pt>
                <c:pt idx="66">
                  <c:v>197.37768600000007</c:v>
                </c:pt>
                <c:pt idx="67">
                  <c:v>184.95063100000002</c:v>
                </c:pt>
                <c:pt idx="68">
                  <c:v>182.21923400000003</c:v>
                </c:pt>
                <c:pt idx="69">
                  <c:v>182.560833</c:v>
                </c:pt>
                <c:pt idx="70">
                  <c:v>188.71511900000004</c:v>
                </c:pt>
                <c:pt idx="71">
                  <c:v>179.40820500000001</c:v>
                </c:pt>
                <c:pt idx="72">
                  <c:v>171.270937</c:v>
                </c:pt>
                <c:pt idx="73">
                  <c:v>169.49791099999996</c:v>
                </c:pt>
                <c:pt idx="74">
                  <c:v>166.82782300000002</c:v>
                </c:pt>
                <c:pt idx="75">
                  <c:v>162.08765300000005</c:v>
                </c:pt>
                <c:pt idx="76">
                  <c:v>155.28913900000003</c:v>
                </c:pt>
                <c:pt idx="77">
                  <c:v>145.46763800000002</c:v>
                </c:pt>
                <c:pt idx="78">
                  <c:v>144.64199099999999</c:v>
                </c:pt>
                <c:pt idx="79">
                  <c:v>150.456772</c:v>
                </c:pt>
                <c:pt idx="80">
                  <c:v>158.33991000000003</c:v>
                </c:pt>
                <c:pt idx="81">
                  <c:v>162.29301100000004</c:v>
                </c:pt>
                <c:pt idx="82">
                  <c:v>160.21695199999999</c:v>
                </c:pt>
                <c:pt idx="83">
                  <c:v>151.87479800000003</c:v>
                </c:pt>
                <c:pt idx="84">
                  <c:v>147.83189499999997</c:v>
                </c:pt>
                <c:pt idx="85">
                  <c:v>150.45200100000002</c:v>
                </c:pt>
                <c:pt idx="86">
                  <c:v>153.72417000000002</c:v>
                </c:pt>
                <c:pt idx="87">
                  <c:v>157.73875100000001</c:v>
                </c:pt>
                <c:pt idx="88">
                  <c:v>157.25656900000004</c:v>
                </c:pt>
                <c:pt idx="89">
                  <c:v>150.60812200000004</c:v>
                </c:pt>
                <c:pt idx="90">
                  <c:v>150.63888500000002</c:v>
                </c:pt>
                <c:pt idx="91">
                  <c:v>148.34411900000001</c:v>
                </c:pt>
                <c:pt idx="92">
                  <c:v>141.46997200000001</c:v>
                </c:pt>
                <c:pt idx="93">
                  <c:v>138.949218</c:v>
                </c:pt>
                <c:pt idx="94">
                  <c:v>140.363474</c:v>
                </c:pt>
                <c:pt idx="95">
                  <c:v>142.56944200000001</c:v>
                </c:pt>
                <c:pt idx="96">
                  <c:v>143.416042</c:v>
                </c:pt>
                <c:pt idx="97">
                  <c:v>146.50302800000003</c:v>
                </c:pt>
                <c:pt idx="98">
                  <c:v>144.98021700000004</c:v>
                </c:pt>
                <c:pt idx="99">
                  <c:v>141.72596000000001</c:v>
                </c:pt>
                <c:pt idx="100">
                  <c:v>139.07099299999999</c:v>
                </c:pt>
                <c:pt idx="101">
                  <c:v>137.47549400000003</c:v>
                </c:pt>
                <c:pt idx="102">
                  <c:v>140.83450200000001</c:v>
                </c:pt>
                <c:pt idx="103">
                  <c:v>142.13032800000002</c:v>
                </c:pt>
                <c:pt idx="104">
                  <c:v>141.56783000000004</c:v>
                </c:pt>
                <c:pt idx="105">
                  <c:v>143.01776800000002</c:v>
                </c:pt>
                <c:pt idx="106">
                  <c:v>143.93835800000002</c:v>
                </c:pt>
                <c:pt idx="107">
                  <c:v>145.922381</c:v>
                </c:pt>
                <c:pt idx="108">
                  <c:v>142.41128200000006</c:v>
                </c:pt>
                <c:pt idx="109">
                  <c:v>141.22054199999999</c:v>
                </c:pt>
                <c:pt idx="110">
                  <c:v>158.85450300000002</c:v>
                </c:pt>
                <c:pt idx="111">
                  <c:v>192.40143</c:v>
                </c:pt>
                <c:pt idx="112">
                  <c:v>186.21194800000001</c:v>
                </c:pt>
                <c:pt idx="113">
                  <c:v>176.59908899999999</c:v>
                </c:pt>
              </c:numCache>
            </c:numRef>
          </c:val>
          <c:smooth val="0"/>
          <c:extLst>
            <c:ext xmlns:c16="http://schemas.microsoft.com/office/drawing/2014/chart" uri="{C3380CC4-5D6E-409C-BE32-E72D297353CC}">
              <c16:uniqueId val="{00000000-2406-41A1-A920-3A2F4BC1F18C}"/>
            </c:ext>
          </c:extLst>
        </c:ser>
        <c:ser>
          <c:idx val="1"/>
          <c:order val="1"/>
          <c:tx>
            <c:v>Premium Unleaded/ULSP</c:v>
          </c:tx>
          <c:spPr>
            <a:ln w="25400">
              <a:solidFill>
                <a:srgbClr val="9BBB59"/>
              </a:solidFill>
              <a:prstDash val="solid"/>
            </a:ln>
          </c:spPr>
          <c:marker>
            <c:symbol val="none"/>
          </c:marker>
          <c:cat>
            <c:numRef>
              <c:extLst>
                <c:ext xmlns:c15="http://schemas.microsoft.com/office/drawing/2012/chart" uri="{02D57815-91ED-43cb-92C2-25804820EDAC}">
                  <c15:fullRef>
                    <c15:sqref>'4.1.1'!$B$335:$B$1000</c15:sqref>
                  </c15:fullRef>
                </c:ext>
              </c:extLst>
              <c:f>'4.1.1'!$B$347:$B$1000</c:f>
              <c:numCache>
                <c:formatCode>mmmm</c:formatCode>
                <c:ptCount val="65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extLst>
                <c:ext xmlns:c15="http://schemas.microsoft.com/office/drawing/2012/chart" uri="{02D57815-91ED-43cb-92C2-25804820EDAC}">
                  <c15:fullRef>
                    <c15:sqref>'4.1.1'!$E$335:$E$1000</c15:sqref>
                  </c15:fullRef>
                </c:ext>
              </c:extLst>
              <c:f>'4.1.1'!$E$347:$E$1000</c:f>
              <c:numCache>
                <c:formatCode>0.00</c:formatCode>
                <c:ptCount val="654"/>
                <c:pt idx="0">
                  <c:v>118.69498198043139</c:v>
                </c:pt>
                <c:pt idx="1">
                  <c:v>119.86249365467899</c:v>
                </c:pt>
                <c:pt idx="2">
                  <c:v>119.39</c:v>
                </c:pt>
                <c:pt idx="3">
                  <c:v>117.30161929557933</c:v>
                </c:pt>
                <c:pt idx="4">
                  <c:v>115.52119641367757</c:v>
                </c:pt>
                <c:pt idx="5">
                  <c:v>115.54842345179736</c:v>
                </c:pt>
                <c:pt idx="6">
                  <c:v>113.90453891802687</c:v>
                </c:pt>
                <c:pt idx="7">
                  <c:v>115.64066330084985</c:v>
                </c:pt>
                <c:pt idx="8">
                  <c:v>118.93381260515331</c:v>
                </c:pt>
                <c:pt idx="9">
                  <c:v>117.15004263590676</c:v>
                </c:pt>
                <c:pt idx="10">
                  <c:v>119.12486065179394</c:v>
                </c:pt>
                <c:pt idx="11">
                  <c:v>119.99395848164082</c:v>
                </c:pt>
                <c:pt idx="12">
                  <c:v>121.16115017585402</c:v>
                </c:pt>
                <c:pt idx="13">
                  <c:v>121.44174087831497</c:v>
                </c:pt>
                <c:pt idx="14">
                  <c:v>119.10934065825049</c:v>
                </c:pt>
                <c:pt idx="15">
                  <c:v>120.57402320978301</c:v>
                </c:pt>
                <c:pt idx="16">
                  <c:v>124.66952596204509</c:v>
                </c:pt>
                <c:pt idx="17">
                  <c:v>127.94497893990926</c:v>
                </c:pt>
                <c:pt idx="18">
                  <c:v>127.61783494655224</c:v>
                </c:pt>
                <c:pt idx="19">
                  <c:v>128.61607556446174</c:v>
                </c:pt>
                <c:pt idx="20">
                  <c:v>130.75124439175903</c:v>
                </c:pt>
                <c:pt idx="21">
                  <c:v>130.88156036733116</c:v>
                </c:pt>
                <c:pt idx="22">
                  <c:v>128.61109268958873</c:v>
                </c:pt>
                <c:pt idx="23">
                  <c:v>120.97308660849616</c:v>
                </c:pt>
                <c:pt idx="24">
                  <c:v>119.45654401687585</c:v>
                </c:pt>
                <c:pt idx="25">
                  <c:v>118.85497628714059</c:v>
                </c:pt>
                <c:pt idx="26">
                  <c:v>120.41189380413699</c:v>
                </c:pt>
                <c:pt idx="27">
                  <c:v>124.09554601739137</c:v>
                </c:pt>
                <c:pt idx="28">
                  <c:v>128.06936805155308</c:v>
                </c:pt>
                <c:pt idx="29">
                  <c:v>127.63025546430912</c:v>
                </c:pt>
                <c:pt idx="30">
                  <c:v>127.38444123948818</c:v>
                </c:pt>
                <c:pt idx="31">
                  <c:v>128.50965250850726</c:v>
                </c:pt>
                <c:pt idx="32">
                  <c:v>126.99454306314246</c:v>
                </c:pt>
                <c:pt idx="33">
                  <c:v>127.06862438007403</c:v>
                </c:pt>
                <c:pt idx="34">
                  <c:v>125.64531106170166</c:v>
                </c:pt>
                <c:pt idx="35">
                  <c:v>124.41482605562705</c:v>
                </c:pt>
                <c:pt idx="36">
                  <c:v>127.14053499783053</c:v>
                </c:pt>
                <c:pt idx="37">
                  <c:v>123.57707195860047</c:v>
                </c:pt>
                <c:pt idx="38">
                  <c:v>120.23922409101044</c:v>
                </c:pt>
                <c:pt idx="39">
                  <c:v>108.97024894010003</c:v>
                </c:pt>
                <c:pt idx="40">
                  <c:v>104.77955978448874</c:v>
                </c:pt>
                <c:pt idx="41">
                  <c:v>105.83473123234158</c:v>
                </c:pt>
                <c:pt idx="42">
                  <c:v>111.14734000553091</c:v>
                </c:pt>
                <c:pt idx="43">
                  <c:v>112.76531780648548</c:v>
                </c:pt>
                <c:pt idx="44">
                  <c:v>113.21191476594808</c:v>
                </c:pt>
                <c:pt idx="45">
                  <c:v>113.15444174330244</c:v>
                </c:pt>
                <c:pt idx="46">
                  <c:v>112.50638720531757</c:v>
                </c:pt>
                <c:pt idx="47">
                  <c:v>114.04074095604393</c:v>
                </c:pt>
                <c:pt idx="48">
                  <c:v>117.25180097462729</c:v>
                </c:pt>
                <c:pt idx="49">
                  <c:v>120.68762654261788</c:v>
                </c:pt>
                <c:pt idx="50">
                  <c:v>124.04262709890705</c:v>
                </c:pt>
                <c:pt idx="51">
                  <c:v>125.47293416743182</c:v>
                </c:pt>
                <c:pt idx="52">
                  <c:v>127.30722371334338</c:v>
                </c:pt>
                <c:pt idx="53">
                  <c:v>129.318973927591</c:v>
                </c:pt>
                <c:pt idx="54">
                  <c:v>132.74321642951182</c:v>
                </c:pt>
                <c:pt idx="55">
                  <c:v>134.52450499631419</c:v>
                </c:pt>
                <c:pt idx="56">
                  <c:v>134.58779662975132</c:v>
                </c:pt>
                <c:pt idx="57">
                  <c:v>137.65783539858921</c:v>
                </c:pt>
                <c:pt idx="58">
                  <c:v>145.94636215755014</c:v>
                </c:pt>
                <c:pt idx="59">
                  <c:v>145.69404496126748</c:v>
                </c:pt>
                <c:pt idx="60">
                  <c:v>144.92449999999999</c:v>
                </c:pt>
                <c:pt idx="61">
                  <c:v>147.00461055394754</c:v>
                </c:pt>
                <c:pt idx="62">
                  <c:v>161.85764083761401</c:v>
                </c:pt>
                <c:pt idx="63">
                  <c:v>161.67049339289312</c:v>
                </c:pt>
                <c:pt idx="64">
                  <c:v>165.16603690492929</c:v>
                </c:pt>
                <c:pt idx="65">
                  <c:v>183.09583418999657</c:v>
                </c:pt>
                <c:pt idx="66">
                  <c:v>188.79077301988306</c:v>
                </c:pt>
                <c:pt idx="67">
                  <c:v>173.8693428425313</c:v>
                </c:pt>
                <c:pt idx="68">
                  <c:v>167.3763045530047</c:v>
                </c:pt>
                <c:pt idx="69">
                  <c:v>163.12108152192485</c:v>
                </c:pt>
                <c:pt idx="70">
                  <c:v>164.38684984960892</c:v>
                </c:pt>
                <c:pt idx="71">
                  <c:v>155.52382322552293</c:v>
                </c:pt>
                <c:pt idx="72">
                  <c:v>148.45071213621574</c:v>
                </c:pt>
                <c:pt idx="73">
                  <c:v>148.0160444124603</c:v>
                </c:pt>
                <c:pt idx="74">
                  <c:v>146.86836009945426</c:v>
                </c:pt>
                <c:pt idx="75">
                  <c:v>146.12954955462988</c:v>
                </c:pt>
                <c:pt idx="76">
                  <c:v>144.57771359044216</c:v>
                </c:pt>
                <c:pt idx="77">
                  <c:v>142.70577307066446</c:v>
                </c:pt>
                <c:pt idx="78">
                  <c:v>142.80445011216182</c:v>
                </c:pt>
                <c:pt idx="79">
                  <c:v>147.91061899108311</c:v>
                </c:pt>
                <c:pt idx="80">
                  <c:v>154.24106731077362</c:v>
                </c:pt>
                <c:pt idx="81">
                  <c:v>155.35210332545464</c:v>
                </c:pt>
                <c:pt idx="82">
                  <c:v>152.22409968627949</c:v>
                </c:pt>
                <c:pt idx="83">
                  <c:v>143.67551125229065</c:v>
                </c:pt>
                <c:pt idx="84">
                  <c:v>139.36021812596036</c:v>
                </c:pt>
                <c:pt idx="85">
                  <c:v>141.4699665104954</c:v>
                </c:pt>
                <c:pt idx="86">
                  <c:v>144.65905787428895</c:v>
                </c:pt>
                <c:pt idx="87">
                  <c:v>148.84731702235487</c:v>
                </c:pt>
                <c:pt idx="88">
                  <c:v>149.31247186505331</c:v>
                </c:pt>
                <c:pt idx="89">
                  <c:v>145.09206454658099</c:v>
                </c:pt>
                <c:pt idx="90">
                  <c:v>144.78931999186361</c:v>
                </c:pt>
                <c:pt idx="91">
                  <c:v>142.89356233748921</c:v>
                </c:pt>
                <c:pt idx="92">
                  <c:v>136.41085873610885</c:v>
                </c:pt>
                <c:pt idx="93">
                  <c:v>133.90713684663041</c:v>
                </c:pt>
                <c:pt idx="94">
                  <c:v>134.71263112320355</c:v>
                </c:pt>
                <c:pt idx="95">
                  <c:v>136.27737990040205</c:v>
                </c:pt>
                <c:pt idx="96">
                  <c:v>136.75740321165972</c:v>
                </c:pt>
                <c:pt idx="97">
                  <c:v>139.34766107184706</c:v>
                </c:pt>
                <c:pt idx="98">
                  <c:v>137.63105106786082</c:v>
                </c:pt>
                <c:pt idx="99">
                  <c:v>134.81215272993416</c:v>
                </c:pt>
                <c:pt idx="100">
                  <c:v>132.31305310539423</c:v>
                </c:pt>
                <c:pt idx="101">
                  <c:v>131.4677731824857</c:v>
                </c:pt>
                <c:pt idx="102">
                  <c:v>133.94421519193557</c:v>
                </c:pt>
                <c:pt idx="103">
                  <c:v>134.45299000694106</c:v>
                </c:pt>
                <c:pt idx="104">
                  <c:v>133.83876053521624</c:v>
                </c:pt>
                <c:pt idx="105">
                  <c:v>134.77095740742874</c:v>
                </c:pt>
                <c:pt idx="106">
                  <c:v>134.98206204731972</c:v>
                </c:pt>
                <c:pt idx="107">
                  <c:v>136.54844490586939</c:v>
                </c:pt>
                <c:pt idx="108">
                  <c:v>133.19472434705608</c:v>
                </c:pt>
                <c:pt idx="109">
                  <c:v>131.38419752079918</c:v>
                </c:pt>
                <c:pt idx="110">
                  <c:v>140.4582943537705</c:v>
                </c:pt>
                <c:pt idx="111">
                  <c:v>158.34235424174437</c:v>
                </c:pt>
                <c:pt idx="112">
                  <c:v>157.59963548577088</c:v>
                </c:pt>
                <c:pt idx="113">
                  <c:v>155.59484423973959</c:v>
                </c:pt>
              </c:numCache>
            </c:numRef>
          </c:val>
          <c:smooth val="0"/>
          <c:extLst>
            <c:ext xmlns:c16="http://schemas.microsoft.com/office/drawing/2014/chart" uri="{C3380CC4-5D6E-409C-BE32-E72D297353CC}">
              <c16:uniqueId val="{00000001-2406-41A1-A920-3A2F4BC1F18C}"/>
            </c:ext>
          </c:extLst>
        </c:ser>
        <c:dLbls>
          <c:showLegendKey val="0"/>
          <c:showVal val="0"/>
          <c:showCatName val="0"/>
          <c:showSerName val="0"/>
          <c:showPercent val="0"/>
          <c:showBubbleSize val="0"/>
        </c:dLbls>
        <c:smooth val="0"/>
        <c:axId val="600473496"/>
        <c:axId val="1"/>
      </c:lineChart>
      <c:dateAx>
        <c:axId val="600473496"/>
        <c:scaling>
          <c:orientation val="minMax"/>
          <c:min val="4361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At val="70"/>
        <c:auto val="1"/>
        <c:lblOffset val="100"/>
        <c:baseTimeUnit val="months"/>
        <c:majorUnit val="3"/>
        <c:majorTimeUnit val="months"/>
        <c:minorUnit val="1"/>
        <c:minorTimeUnit val="months"/>
      </c:dateAx>
      <c:valAx>
        <c:axId val="1"/>
        <c:scaling>
          <c:orientation val="minMax"/>
          <c:max val="220"/>
          <c:min val="8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55650705232381E-2"/>
              <c:y val="0.35653627408723443"/>
            </c:manualLayout>
          </c:layout>
          <c:overlay val="0"/>
          <c:spPr>
            <a:noFill/>
            <a:ln w="25400">
              <a:noFill/>
            </a:ln>
          </c:spPr>
        </c:title>
        <c:numFmt formatCode="0" sourceLinked="0"/>
        <c:majorTickMark val="out"/>
        <c:minorTickMark val="none"/>
        <c:tickLblPos val="nextTo"/>
        <c:spPr>
          <a:ln w="3175">
            <a:solidFill>
              <a:srgbClr val="000000">
                <a:alpha val="91000"/>
              </a:srgb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0473496"/>
        <c:crossesAt val="1242"/>
        <c:crossBetween val="midCat"/>
      </c:valAx>
      <c:spPr>
        <a:noFill/>
        <a:ln w="25400">
          <a:noFill/>
        </a:ln>
      </c:spPr>
    </c:plotArea>
    <c:legend>
      <c:legendPos val="r"/>
      <c:layout>
        <c:manualLayout>
          <c:xMode val="edge"/>
          <c:yMode val="edge"/>
          <c:x val="0.12446348220541693"/>
          <c:y val="0.25403370631302669"/>
          <c:w val="0.34470377019748655"/>
          <c:h val="0.1419357074340149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Annual retail price of motor spirit and diesel</a:t>
            </a:r>
          </a:p>
        </c:rich>
      </c:tx>
      <c:overlay val="1"/>
      <c:spPr>
        <a:noFill/>
        <a:ln w="25400">
          <a:noFill/>
        </a:ln>
      </c:spPr>
    </c:title>
    <c:autoTitleDeleted val="0"/>
    <c:plotArea>
      <c:layout>
        <c:manualLayout>
          <c:layoutTarget val="inner"/>
          <c:xMode val="edge"/>
          <c:yMode val="edge"/>
          <c:x val="0.12922959206370391"/>
          <c:y val="9.8558396812776256E-2"/>
          <c:w val="0.84405025584795323"/>
          <c:h val="0.73281003527925592"/>
        </c:manualLayout>
      </c:layout>
      <c:lineChart>
        <c:grouping val="standard"/>
        <c:varyColors val="0"/>
        <c:ser>
          <c:idx val="1"/>
          <c:order val="0"/>
          <c:tx>
            <c:v>Super unleaded</c:v>
          </c:tx>
          <c:spPr>
            <a:ln w="25400">
              <a:solidFill>
                <a:srgbClr val="92D050"/>
              </a:solidFill>
              <a:prstDash val="sysDash"/>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'4.1.2'!$C$37:$C$100</c:f>
              <c:numCache>
                <c:formatCode>#,##0.00\ </c:formatCode>
                <c:ptCount val="64"/>
                <c:pt idx="0">
                  <c:v>87.31583333333333</c:v>
                </c:pt>
                <c:pt idx="1">
                  <c:v>82.74166666666666</c:v>
                </c:pt>
                <c:pt idx="2">
                  <c:v>79.788333333333341</c:v>
                </c:pt>
                <c:pt idx="3">
                  <c:v>81.364166666666662</c:v>
                </c:pt>
                <c:pt idx="4">
                  <c:v>85.75</c:v>
                </c:pt>
                <c:pt idx="5">
                  <c:v>93.404166666666654</c:v>
                </c:pt>
                <c:pt idx="6">
                  <c:v>98.048333333333332</c:v>
                </c:pt>
                <c:pt idx="7">
                  <c:v>100.39666666666669</c:v>
                </c:pt>
                <c:pt idx="8">
                  <c:v>113.46916666666668</c:v>
                </c:pt>
                <c:pt idx="9">
                  <c:v>105.71162736281885</c:v>
                </c:pt>
                <c:pt idx="10">
                  <c:v>123.83353016525945</c:v>
                </c:pt>
                <c:pt idx="11">
                  <c:v>140.57394677492104</c:v>
                </c:pt>
                <c:pt idx="12">
                  <c:v>142.86881789578635</c:v>
                </c:pt>
                <c:pt idx="13">
                  <c:v>141.74901128452385</c:v>
                </c:pt>
                <c:pt idx="14">
                  <c:v>135.06873542801753</c:v>
                </c:pt>
                <c:pt idx="15">
                  <c:v>118.97426299593944</c:v>
                </c:pt>
                <c:pt idx="16">
                  <c:v>117.83008393345334</c:v>
                </c:pt>
                <c:pt idx="17">
                  <c:v>126.95401542888577</c:v>
                </c:pt>
                <c:pt idx="18">
                  <c:v>135.18619841666666</c:v>
                </c:pt>
                <c:pt idx="19">
                  <c:v>136.18088858333337</c:v>
                </c:pt>
                <c:pt idx="20">
                  <c:v>127.27902216666668</c:v>
                </c:pt>
                <c:pt idx="21">
                  <c:v>144.86708051630259</c:v>
                </c:pt>
                <c:pt idx="22">
                  <c:v>176.38956382602444</c:v>
                </c:pt>
                <c:pt idx="23">
                  <c:v>160.84342890069294</c:v>
                </c:pt>
                <c:pt idx="24">
                  <c:v>154.68837750127389</c:v>
                </c:pt>
                <c:pt idx="25">
                  <c:v>149.57537976748102</c:v>
                </c:pt>
              </c:numCache>
            </c:numRef>
          </c:val>
          <c:smooth val="0"/>
          <c:extLst>
            <c:ext xmlns:c16="http://schemas.microsoft.com/office/drawing/2014/chart" uri="{C3380CC4-5D6E-409C-BE32-E72D297353CC}">
              <c16:uniqueId val="{00000000-862A-421A-98E3-ECF60C81E845}"/>
            </c:ext>
          </c:extLst>
        </c:ser>
        <c:ser>
          <c:idx val="0"/>
          <c:order val="1"/>
          <c:tx>
            <c:v>LRP</c:v>
          </c:tx>
          <c:spPr>
            <a:ln w="25400">
              <a:solidFill>
                <a:srgbClr val="C00000"/>
              </a:solidFill>
              <a:prstDash val="solid"/>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'4.1.2'!$B$37:$B$100</c:f>
              <c:numCache>
                <c:formatCode>#,##0.00\ </c:formatCode>
                <c:ptCount val="64"/>
                <c:pt idx="0">
                  <c:v>84.892499999999998</c:v>
                </c:pt>
                <c:pt idx="1">
                  <c:v>79.714166666666671</c:v>
                </c:pt>
                <c:pt idx="2">
                  <c:v>77.034166666666664</c:v>
                </c:pt>
                <c:pt idx="3">
                  <c:v>79.941666666666663</c:v>
                </c:pt>
                <c:pt idx="4">
                  <c:v>84.418333333333337</c:v>
                </c:pt>
              </c:numCache>
            </c:numRef>
          </c:val>
          <c:smooth val="0"/>
          <c:extLst>
            <c:ext xmlns:c16="http://schemas.microsoft.com/office/drawing/2014/chart" uri="{C3380CC4-5D6E-409C-BE32-E72D297353CC}">
              <c16:uniqueId val="{00000001-862A-421A-98E3-ECF60C81E845}"/>
            </c:ext>
          </c:extLst>
        </c:ser>
        <c:ser>
          <c:idx val="3"/>
          <c:order val="2"/>
          <c:tx>
            <c:v>Diesel/ULSD</c:v>
          </c:tx>
          <c:spPr>
            <a:ln w="25400">
              <a:solidFill>
                <a:srgbClr val="404040"/>
              </a:solidFill>
              <a:prstDash val="solid"/>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'4.1.2'!$E$37:$E$100</c:f>
              <c:numCache>
                <c:formatCode>#,##0.00\ </c:formatCode>
                <c:ptCount val="64"/>
                <c:pt idx="0">
                  <c:v>81.343333333333348</c:v>
                </c:pt>
                <c:pt idx="1">
                  <c:v>77.835833333333326</c:v>
                </c:pt>
                <c:pt idx="2">
                  <c:v>75.459166666666661</c:v>
                </c:pt>
                <c:pt idx="3">
                  <c:v>77.919166666666669</c:v>
                </c:pt>
                <c:pt idx="4">
                  <c:v>81.912500000000009</c:v>
                </c:pt>
                <c:pt idx="5">
                  <c:v>90.860000000000014</c:v>
                </c:pt>
                <c:pt idx="6">
                  <c:v>95.209166666666661</c:v>
                </c:pt>
                <c:pt idx="7">
                  <c:v>96.848333333333315</c:v>
                </c:pt>
                <c:pt idx="8">
                  <c:v>117.51083333333332</c:v>
                </c:pt>
                <c:pt idx="9">
                  <c:v>103.92992796280583</c:v>
                </c:pt>
                <c:pt idx="10">
                  <c:v>119.25862749257533</c:v>
                </c:pt>
                <c:pt idx="11">
                  <c:v>138.71612707906442</c:v>
                </c:pt>
                <c:pt idx="12">
                  <c:v>141.82825976401202</c:v>
                </c:pt>
                <c:pt idx="13">
                  <c:v>140.40518913870753</c:v>
                </c:pt>
                <c:pt idx="14">
                  <c:v>133.45799887462027</c:v>
                </c:pt>
                <c:pt idx="15">
                  <c:v>114.89845587367203</c:v>
                </c:pt>
                <c:pt idx="16">
                  <c:v>110.12863033333333</c:v>
                </c:pt>
                <c:pt idx="17">
                  <c:v>120.14923733333336</c:v>
                </c:pt>
                <c:pt idx="18">
                  <c:v>129.98216641666667</c:v>
                </c:pt>
                <c:pt idx="19">
                  <c:v>131.47546291666666</c:v>
                </c:pt>
                <c:pt idx="20">
                  <c:v>119.13522325000002</c:v>
                </c:pt>
                <c:pt idx="21">
                  <c:v>134.93700735533335</c:v>
                </c:pt>
                <c:pt idx="22">
                  <c:v>177.65813166666669</c:v>
                </c:pt>
                <c:pt idx="23">
                  <c:v>158.18871125000001</c:v>
                </c:pt>
                <c:pt idx="24">
                  <c:v>148.32888483333338</c:v>
                </c:pt>
                <c:pt idx="25">
                  <c:v>142.54857508333336</c:v>
                </c:pt>
              </c:numCache>
            </c:numRef>
          </c:val>
          <c:smooth val="0"/>
          <c:extLst>
            <c:ext xmlns:c16="http://schemas.microsoft.com/office/drawing/2014/chart" uri="{C3380CC4-5D6E-409C-BE32-E72D297353CC}">
              <c16:uniqueId val="{00000002-862A-421A-98E3-ECF60C81E845}"/>
            </c:ext>
          </c:extLst>
        </c:ser>
        <c:ser>
          <c:idx val="2"/>
          <c:order val="3"/>
          <c:tx>
            <c:v>Premium Unleaded/ULSP</c:v>
          </c:tx>
          <c:spPr>
            <a:ln w="25400">
              <a:solidFill>
                <a:srgbClr val="9BBB59"/>
              </a:solidFill>
              <a:prstDash val="solid"/>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'4.1.2'!$D$37:$D$100</c:f>
              <c:numCache>
                <c:formatCode>#,##0.00\ </c:formatCode>
                <c:ptCount val="64"/>
                <c:pt idx="0">
                  <c:v>79.926666666666662</c:v>
                </c:pt>
                <c:pt idx="1">
                  <c:v>75.716666666666654</c:v>
                </c:pt>
                <c:pt idx="2">
                  <c:v>73.236666666666679</c:v>
                </c:pt>
                <c:pt idx="3">
                  <c:v>76.039166666666674</c:v>
                </c:pt>
                <c:pt idx="4">
                  <c:v>80.224166666666648</c:v>
                </c:pt>
                <c:pt idx="5">
                  <c:v>86.74499999999999</c:v>
                </c:pt>
                <c:pt idx="6">
                  <c:v>91.319166666666661</c:v>
                </c:pt>
                <c:pt idx="7">
                  <c:v>94.244166666666658</c:v>
                </c:pt>
                <c:pt idx="8">
                  <c:v>107.07583333333334</c:v>
                </c:pt>
                <c:pt idx="9">
                  <c:v>99.289585166666669</c:v>
                </c:pt>
                <c:pt idx="10">
                  <c:v>116.90257100000001</c:v>
                </c:pt>
                <c:pt idx="11">
                  <c:v>133.26879017706662</c:v>
                </c:pt>
                <c:pt idx="12">
                  <c:v>135.39054723385979</c:v>
                </c:pt>
                <c:pt idx="13">
                  <c:v>134.14527800000002</c:v>
                </c:pt>
                <c:pt idx="14">
                  <c:v>127.49585293777761</c:v>
                </c:pt>
                <c:pt idx="15">
                  <c:v>111.130760150684</c:v>
                </c:pt>
                <c:pt idx="16">
                  <c:v>108.84564031566259</c:v>
                </c:pt>
                <c:pt idx="17">
                  <c:v>117.58888261579467</c:v>
                </c:pt>
                <c:pt idx="18">
                  <c:v>125.19597119936215</c:v>
                </c:pt>
                <c:pt idx="19">
                  <c:v>124.87799849582898</c:v>
                </c:pt>
                <c:pt idx="20">
                  <c:v>113.94729279058333</c:v>
                </c:pt>
                <c:pt idx="21">
                  <c:v>131.26957891645858</c:v>
                </c:pt>
                <c:pt idx="22">
                  <c:v>164.73227424098803</c:v>
                </c:pt>
                <c:pt idx="23">
                  <c:v>147.74633362849249</c:v>
                </c:pt>
                <c:pt idx="24">
                  <c:v>141.47766540670264</c:v>
                </c:pt>
                <c:pt idx="25">
                  <c:v>135.07221037199108</c:v>
                </c:pt>
              </c:numCache>
            </c:numRef>
          </c:val>
          <c:smooth val="0"/>
          <c:extLst>
            <c:ext xmlns:c16="http://schemas.microsoft.com/office/drawing/2014/chart" uri="{C3380CC4-5D6E-409C-BE32-E72D297353CC}">
              <c16:uniqueId val="{00000003-862A-421A-98E3-ECF60C81E845}"/>
            </c:ext>
          </c:extLst>
        </c:ser>
        <c:dLbls>
          <c:showLegendKey val="0"/>
          <c:showVal val="0"/>
          <c:showCatName val="0"/>
          <c:showSerName val="0"/>
          <c:showPercent val="0"/>
          <c:showBubbleSize val="0"/>
        </c:dLbls>
        <c:smooth val="0"/>
        <c:axId val="1233335384"/>
        <c:axId val="1"/>
      </c:lineChart>
      <c:dateAx>
        <c:axId val="1233335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1"/>
        <c:majorTimeUnit val="days"/>
        <c:minorUnit val="1"/>
        <c:minorTimeUnit val="days"/>
      </c:dateAx>
      <c:valAx>
        <c:axId val="1"/>
        <c:scaling>
          <c:orientation val="minMax"/>
          <c:max val="180"/>
          <c:min val="4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944735464552288E-2"/>
              <c:y val="0.351977252843394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5384"/>
        <c:crosses val="autoZero"/>
        <c:crossBetween val="midCat"/>
        <c:majorUnit val="10"/>
      </c:valAx>
      <c:spPr>
        <a:noFill/>
        <a:ln w="25400">
          <a:noFill/>
        </a:ln>
      </c:spPr>
    </c:plotArea>
    <c:legend>
      <c:legendPos val="r"/>
      <c:layout>
        <c:manualLayout>
          <c:xMode val="edge"/>
          <c:yMode val="edge"/>
          <c:x val="0.54767541119547325"/>
          <c:y val="0.51066135494789233"/>
          <c:w val="0.38848954980604855"/>
          <c:h val="0.2783180316988764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premium unleaded petrol and diesel excluding taxes</a:t>
            </a:r>
          </a:p>
        </c:rich>
      </c:tx>
      <c:layout>
        <c:manualLayout>
          <c:xMode val="edge"/>
          <c:yMode val="edge"/>
          <c:x val="0.18965560790256866"/>
          <c:y val="4.1490813648293965E-3"/>
        </c:manualLayout>
      </c:layout>
      <c:overlay val="0"/>
      <c:spPr>
        <a:noFill/>
        <a:ln w="25400">
          <a:noFill/>
        </a:ln>
      </c:spPr>
    </c:title>
    <c:autoTitleDeleted val="0"/>
    <c:plotArea>
      <c:layout>
        <c:manualLayout>
          <c:layoutTarget val="inner"/>
          <c:xMode val="edge"/>
          <c:yMode val="edge"/>
          <c:x val="8.7894273450664751E-2"/>
          <c:y val="0.10316264418317823"/>
          <c:w val="0.89915912492595806"/>
          <c:h val="0.68537023582775347"/>
        </c:manualLayout>
      </c:layout>
      <c:lineChart>
        <c:grouping val="standard"/>
        <c:varyColors val="0"/>
        <c:ser>
          <c:idx val="0"/>
          <c:order val="0"/>
          <c:tx>
            <c:v>Diesel/ULSD</c:v>
          </c:tx>
          <c:spPr>
            <a:ln w="25400">
              <a:solidFill>
                <a:srgbClr val="404040"/>
              </a:solidFill>
              <a:prstDash val="solid"/>
            </a:ln>
          </c:spPr>
          <c:marker>
            <c:symbol val="none"/>
          </c:marker>
          <c:cat>
            <c:numRef>
              <c:f>'4.1.2 (excl VAT)'!$B$319:$B$1000</c:f>
              <c:numCache>
                <c:formatCode>mmmm</c:formatCode>
                <c:ptCount val="68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'4.1.2 (excl VAT)'!$H$319:$H$1000</c:f>
              <c:numCache>
                <c:formatCode>0.00</c:formatCode>
                <c:ptCount val="682"/>
                <c:pt idx="0">
                  <c:v>27.485496666666691</c:v>
                </c:pt>
                <c:pt idx="1">
                  <c:v>26.23409083333334</c:v>
                </c:pt>
                <c:pt idx="2">
                  <c:v>27.38252833333334</c:v>
                </c:pt>
                <c:pt idx="3">
                  <c:v>31.169517499999998</c:v>
                </c:pt>
                <c:pt idx="4">
                  <c:v>32.942411666666686</c:v>
                </c:pt>
                <c:pt idx="5">
                  <c:v>35.264160833333335</c:v>
                </c:pt>
                <c:pt idx="6">
                  <c:v>35.925704166666677</c:v>
                </c:pt>
                <c:pt idx="7">
                  <c:v>34.287091666666669</c:v>
                </c:pt>
                <c:pt idx="8">
                  <c:v>36.409783333333337</c:v>
                </c:pt>
                <c:pt idx="9">
                  <c:v>38.418390000000002</c:v>
                </c:pt>
                <c:pt idx="10">
                  <c:v>40.683565833333347</c:v>
                </c:pt>
                <c:pt idx="11">
                  <c:v>39.683562500000008</c:v>
                </c:pt>
                <c:pt idx="12">
                  <c:v>43.709593333333345</c:v>
                </c:pt>
                <c:pt idx="13">
                  <c:v>44.382461666666671</c:v>
                </c:pt>
                <c:pt idx="14">
                  <c:v>44</c:v>
                </c:pt>
                <c:pt idx="15">
                  <c:v>41.959973333333352</c:v>
                </c:pt>
                <c:pt idx="16">
                  <c:v>39.881963333333346</c:v>
                </c:pt>
                <c:pt idx="17">
                  <c:v>39.99695916666667</c:v>
                </c:pt>
                <c:pt idx="18">
                  <c:v>38.214270833333345</c:v>
                </c:pt>
                <c:pt idx="19">
                  <c:v>39.838627500000015</c:v>
                </c:pt>
                <c:pt idx="20">
                  <c:v>42.480445833333334</c:v>
                </c:pt>
                <c:pt idx="21">
                  <c:v>42.336403333333351</c:v>
                </c:pt>
                <c:pt idx="22">
                  <c:v>44.313534166666685</c:v>
                </c:pt>
                <c:pt idx="23">
                  <c:v>44.978140833333384</c:v>
                </c:pt>
                <c:pt idx="24">
                  <c:v>45.844910000000013</c:v>
                </c:pt>
                <c:pt idx="25">
                  <c:v>45.93507000000001</c:v>
                </c:pt>
                <c:pt idx="26">
                  <c:v>44.378894166666683</c:v>
                </c:pt>
                <c:pt idx="27">
                  <c:v>45.515829166666677</c:v>
                </c:pt>
                <c:pt idx="28">
                  <c:v>48.958496666666676</c:v>
                </c:pt>
                <c:pt idx="29">
                  <c:v>51.946930000000023</c:v>
                </c:pt>
                <c:pt idx="30">
                  <c:v>51.881158333333389</c:v>
                </c:pt>
                <c:pt idx="31">
                  <c:v>52.458485000000024</c:v>
                </c:pt>
                <c:pt idx="32">
                  <c:v>54.118991666666687</c:v>
                </c:pt>
                <c:pt idx="33">
                  <c:v>55.897177499999998</c:v>
                </c:pt>
                <c:pt idx="34">
                  <c:v>56.265545000000017</c:v>
                </c:pt>
                <c:pt idx="35">
                  <c:v>51.22017666666666</c:v>
                </c:pt>
                <c:pt idx="36">
                  <c:v>49.773614166666675</c:v>
                </c:pt>
                <c:pt idx="37">
                  <c:v>49.49477583333335</c:v>
                </c:pt>
                <c:pt idx="38">
                  <c:v>50.981051666666701</c:v>
                </c:pt>
                <c:pt idx="39">
                  <c:v>52.760583333333358</c:v>
                </c:pt>
                <c:pt idx="40">
                  <c:v>54.82371000000002</c:v>
                </c:pt>
                <c:pt idx="41">
                  <c:v>53.208731666666694</c:v>
                </c:pt>
                <c:pt idx="42">
                  <c:v>51.850599166666669</c:v>
                </c:pt>
                <c:pt idx="43">
                  <c:v>52.530560000000023</c:v>
                </c:pt>
                <c:pt idx="44">
                  <c:v>51.441990000000004</c:v>
                </c:pt>
                <c:pt idx="45">
                  <c:v>51.960668333333345</c:v>
                </c:pt>
                <c:pt idx="46">
                  <c:v>50.619996666666665</c:v>
                </c:pt>
                <c:pt idx="47">
                  <c:v>49.90834833333335</c:v>
                </c:pt>
                <c:pt idx="48">
                  <c:v>52.578622500000037</c:v>
                </c:pt>
                <c:pt idx="49">
                  <c:v>48.540857500000016</c:v>
                </c:pt>
                <c:pt idx="50">
                  <c:v>45.456892500000023</c:v>
                </c:pt>
                <c:pt idx="51">
                  <c:v>38.561190000000011</c:v>
                </c:pt>
                <c:pt idx="52">
                  <c:v>35.06312916666667</c:v>
                </c:pt>
                <c:pt idx="53">
                  <c:v>35.301253333333335</c:v>
                </c:pt>
                <c:pt idx="54">
                  <c:v>39.173028333333349</c:v>
                </c:pt>
                <c:pt idx="55">
                  <c:v>40.111796666666692</c:v>
                </c:pt>
                <c:pt idx="56">
                  <c:v>40.381139166666671</c:v>
                </c:pt>
                <c:pt idx="57">
                  <c:v>40.258211666666668</c:v>
                </c:pt>
                <c:pt idx="58">
                  <c:v>39.591395833333337</c:v>
                </c:pt>
                <c:pt idx="59">
                  <c:v>40.934715833333343</c:v>
                </c:pt>
                <c:pt idx="60">
                  <c:v>43.495535000000018</c:v>
                </c:pt>
                <c:pt idx="61">
                  <c:v>46.143761666666691</c:v>
                </c:pt>
                <c:pt idx="62">
                  <c:v>48.807117500000004</c:v>
                </c:pt>
                <c:pt idx="63">
                  <c:v>49.736882500000021</c:v>
                </c:pt>
                <c:pt idx="64">
                  <c:v>51.15926583333335</c:v>
                </c:pt>
                <c:pt idx="65">
                  <c:v>52.807332666666724</c:v>
                </c:pt>
                <c:pt idx="66">
                  <c:v>54.854926720000009</c:v>
                </c:pt>
                <c:pt idx="67">
                  <c:v>56.152630000000002</c:v>
                </c:pt>
                <c:pt idx="68">
                  <c:v>56.086512500000012</c:v>
                </c:pt>
                <c:pt idx="69">
                  <c:v>61.450999999999993</c:v>
                </c:pt>
                <c:pt idx="70">
                  <c:v>66.895707500000015</c:v>
                </c:pt>
                <c:pt idx="71">
                  <c:v>66.379401666666666</c:v>
                </c:pt>
                <c:pt idx="72">
                  <c:v>66.002416666666662</c:v>
                </c:pt>
                <c:pt idx="73">
                  <c:v>67.947080000000042</c:v>
                </c:pt>
                <c:pt idx="74">
                  <c:v>84.875576666666703</c:v>
                </c:pt>
                <c:pt idx="75">
                  <c:v>93.485955833333335</c:v>
                </c:pt>
                <c:pt idx="76">
                  <c:v>96.702052500000022</c:v>
                </c:pt>
                <c:pt idx="77">
                  <c:v>105.50847833333334</c:v>
                </c:pt>
                <c:pt idx="78">
                  <c:v>111.53140500000005</c:v>
                </c:pt>
                <c:pt idx="79">
                  <c:v>101.17552583333334</c:v>
                </c:pt>
                <c:pt idx="80">
                  <c:v>98.899361666666707</c:v>
                </c:pt>
                <c:pt idx="81">
                  <c:v>99.184027499999999</c:v>
                </c:pt>
                <c:pt idx="82">
                  <c:v>104.31259916666671</c:v>
                </c:pt>
                <c:pt idx="83">
                  <c:v>96.556837500000015</c:v>
                </c:pt>
                <c:pt idx="84">
                  <c:v>89.775780833333343</c:v>
                </c:pt>
                <c:pt idx="85">
                  <c:v>88.298259166666625</c:v>
                </c:pt>
                <c:pt idx="86">
                  <c:v>86.073185833333369</c:v>
                </c:pt>
                <c:pt idx="87">
                  <c:v>82.123044166666702</c:v>
                </c:pt>
                <c:pt idx="88">
                  <c:v>76.457615833333378</c:v>
                </c:pt>
                <c:pt idx="89">
                  <c:v>68.273031666666682</c:v>
                </c:pt>
                <c:pt idx="90">
                  <c:v>67.584992499999998</c:v>
                </c:pt>
                <c:pt idx="91">
                  <c:v>72.430643333333336</c:v>
                </c:pt>
                <c:pt idx="92">
                  <c:v>78.999925000000033</c:v>
                </c:pt>
                <c:pt idx="93">
                  <c:v>82.294175833333369</c:v>
                </c:pt>
                <c:pt idx="94">
                  <c:v>80.564126666666667</c:v>
                </c:pt>
                <c:pt idx="95">
                  <c:v>73.612331666666691</c:v>
                </c:pt>
                <c:pt idx="96">
                  <c:v>70.243245833333319</c:v>
                </c:pt>
                <c:pt idx="97">
                  <c:v>72.426667500000022</c:v>
                </c:pt>
                <c:pt idx="98">
                  <c:v>75.153475</c:v>
                </c:pt>
                <c:pt idx="99">
                  <c:v>78.498959166666666</c:v>
                </c:pt>
                <c:pt idx="100">
                  <c:v>78.09714083333337</c:v>
                </c:pt>
                <c:pt idx="101">
                  <c:v>72.556768333333366</c:v>
                </c:pt>
                <c:pt idx="102">
                  <c:v>72.582404166666677</c:v>
                </c:pt>
                <c:pt idx="103">
                  <c:v>70.670099166666674</c:v>
                </c:pt>
                <c:pt idx="104">
                  <c:v>64.941643333333346</c:v>
                </c:pt>
                <c:pt idx="105">
                  <c:v>62.841014999999999</c:v>
                </c:pt>
                <c:pt idx="106">
                  <c:v>64.019561666666661</c:v>
                </c:pt>
                <c:pt idx="107">
                  <c:v>65.857868333333343</c:v>
                </c:pt>
                <c:pt idx="108">
                  <c:v>66.563368333333344</c:v>
                </c:pt>
                <c:pt idx="109">
                  <c:v>69.135856666666697</c:v>
                </c:pt>
                <c:pt idx="110">
                  <c:v>67.866847500000034</c:v>
                </c:pt>
                <c:pt idx="111">
                  <c:v>65.154966666666681</c:v>
                </c:pt>
                <c:pt idx="112">
                  <c:v>62.942494166666663</c:v>
                </c:pt>
                <c:pt idx="113">
                  <c:v>61.61291166666669</c:v>
                </c:pt>
                <c:pt idx="114">
                  <c:v>64.412085000000019</c:v>
                </c:pt>
                <c:pt idx="115">
                  <c:v>65.491940000000014</c:v>
                </c:pt>
                <c:pt idx="116">
                  <c:v>65.023191666666705</c:v>
                </c:pt>
                <c:pt idx="117">
                  <c:v>66.231473333333355</c:v>
                </c:pt>
                <c:pt idx="118">
                  <c:v>66.998631666666682</c:v>
                </c:pt>
                <c:pt idx="119">
                  <c:v>68.651984166666665</c:v>
                </c:pt>
                <c:pt idx="120">
                  <c:v>65.726068333333387</c:v>
                </c:pt>
                <c:pt idx="121">
                  <c:v>64.733784999999997</c:v>
                </c:pt>
                <c:pt idx="122">
                  <c:v>79.428752500000016</c:v>
                </c:pt>
                <c:pt idx="123">
                  <c:v>107.38452500000001</c:v>
                </c:pt>
                <c:pt idx="124">
                  <c:v>102.22662333333334</c:v>
                </c:pt>
                <c:pt idx="125">
                  <c:v>94.2159075</c:v>
                </c:pt>
              </c:numCache>
            </c:numRef>
          </c:val>
          <c:smooth val="0"/>
          <c:extLst>
            <c:ext xmlns:c16="http://schemas.microsoft.com/office/drawing/2014/chart" uri="{C3380CC4-5D6E-409C-BE32-E72D297353CC}">
              <c16:uniqueId val="{00000000-51A2-4800-8EE3-9826B4724C7F}"/>
            </c:ext>
          </c:extLst>
        </c:ser>
        <c:ser>
          <c:idx val="1"/>
          <c:order val="1"/>
          <c:tx>
            <c:v>Premium Unleaded/ULSP</c:v>
          </c:tx>
          <c:spPr>
            <a:ln w="25400">
              <a:solidFill>
                <a:srgbClr val="9BBB59"/>
              </a:solidFill>
              <a:prstDash val="solid"/>
            </a:ln>
          </c:spPr>
          <c:marker>
            <c:symbol val="none"/>
          </c:marker>
          <c:cat>
            <c:numRef>
              <c:f>'4.1.2 (excl VAT)'!$B$319:$B$1000</c:f>
              <c:numCache>
                <c:formatCode>mmmm</c:formatCode>
                <c:ptCount val="68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'4.1.2 (excl VAT)'!$K$319:$K$1000</c:f>
              <c:numCache>
                <c:formatCode>0.00</c:formatCode>
                <c:ptCount val="682"/>
                <c:pt idx="0">
                  <c:v>26.835322055240809</c:v>
                </c:pt>
                <c:pt idx="1">
                  <c:v>26.552114643184495</c:v>
                </c:pt>
                <c:pt idx="2">
                  <c:v>26.822382369952777</c:v>
                </c:pt>
                <c:pt idx="3">
                  <c:v>30.752371340140883</c:v>
                </c:pt>
                <c:pt idx="4">
                  <c:v>32.411760328358966</c:v>
                </c:pt>
                <c:pt idx="5">
                  <c:v>34.519511677051653</c:v>
                </c:pt>
                <c:pt idx="6">
                  <c:v>35.102421136357989</c:v>
                </c:pt>
                <c:pt idx="7">
                  <c:v>32.924670018208985</c:v>
                </c:pt>
                <c:pt idx="8">
                  <c:v>34.725916399758688</c:v>
                </c:pt>
                <c:pt idx="9">
                  <c:v>36.679269951937115</c:v>
                </c:pt>
                <c:pt idx="10">
                  <c:v>38.620346884933326</c:v>
                </c:pt>
                <c:pt idx="11">
                  <c:v>37.110316351500231</c:v>
                </c:pt>
                <c:pt idx="12">
                  <c:v>40.962484983692832</c:v>
                </c:pt>
                <c:pt idx="13">
                  <c:v>41.935411378899161</c:v>
                </c:pt>
                <c:pt idx="14">
                  <c:v>41.541666666666671</c:v>
                </c:pt>
                <c:pt idx="15">
                  <c:v>39.801349412982773</c:v>
                </c:pt>
                <c:pt idx="16">
                  <c:v>38.317663678064648</c:v>
                </c:pt>
                <c:pt idx="17">
                  <c:v>38.340352876497803</c:v>
                </c:pt>
                <c:pt idx="18">
                  <c:v>36.970449098355729</c:v>
                </c:pt>
                <c:pt idx="19">
                  <c:v>38.417219417374881</c:v>
                </c:pt>
                <c:pt idx="20">
                  <c:v>41.161510504294426</c:v>
                </c:pt>
                <c:pt idx="21">
                  <c:v>39.675035529922297</c:v>
                </c:pt>
                <c:pt idx="22">
                  <c:v>41.320717209828288</c:v>
                </c:pt>
                <c:pt idx="23">
                  <c:v>42.04496540136735</c:v>
                </c:pt>
                <c:pt idx="24">
                  <c:v>43.017625146545015</c:v>
                </c:pt>
                <c:pt idx="25">
                  <c:v>43.25145073192914</c:v>
                </c:pt>
                <c:pt idx="26">
                  <c:v>41.307783881875409</c:v>
                </c:pt>
                <c:pt idx="27">
                  <c:v>42.528352674819175</c:v>
                </c:pt>
                <c:pt idx="28">
                  <c:v>45.941271635037566</c:v>
                </c:pt>
                <c:pt idx="29">
                  <c:v>48.670815783257723</c:v>
                </c:pt>
                <c:pt idx="30">
                  <c:v>48.398195788793529</c:v>
                </c:pt>
                <c:pt idx="31">
                  <c:v>49.230062970384779</c:v>
                </c:pt>
                <c:pt idx="32">
                  <c:v>51.009370326465856</c:v>
                </c:pt>
                <c:pt idx="33">
                  <c:v>51.117966972775974</c:v>
                </c:pt>
                <c:pt idx="34">
                  <c:v>49.225910574657277</c:v>
                </c:pt>
                <c:pt idx="35">
                  <c:v>42.860905507080133</c:v>
                </c:pt>
                <c:pt idx="36">
                  <c:v>41.597120014063208</c:v>
                </c:pt>
                <c:pt idx="37">
                  <c:v>41.095813572617161</c:v>
                </c:pt>
                <c:pt idx="38">
                  <c:v>42.393244836780823</c:v>
                </c:pt>
                <c:pt idx="39">
                  <c:v>45.462955014492806</c:v>
                </c:pt>
                <c:pt idx="40">
                  <c:v>48.774473376294239</c:v>
                </c:pt>
                <c:pt idx="41">
                  <c:v>48.408546220257591</c:v>
                </c:pt>
                <c:pt idx="42">
                  <c:v>48.203701032906821</c:v>
                </c:pt>
                <c:pt idx="43">
                  <c:v>49.141377090422722</c:v>
                </c:pt>
                <c:pt idx="44">
                  <c:v>47.878785885952055</c:v>
                </c:pt>
                <c:pt idx="45">
                  <c:v>47.940520316728353</c:v>
                </c:pt>
                <c:pt idx="46">
                  <c:v>46.754425884751385</c:v>
                </c:pt>
                <c:pt idx="47">
                  <c:v>45.729021713022533</c:v>
                </c:pt>
                <c:pt idx="48">
                  <c:v>48.00044583152544</c:v>
                </c:pt>
                <c:pt idx="49">
                  <c:v>45.030893298833732</c:v>
                </c:pt>
                <c:pt idx="50">
                  <c:v>42.24935340917537</c:v>
                </c:pt>
                <c:pt idx="51">
                  <c:v>32.8585407834167</c:v>
                </c:pt>
                <c:pt idx="52">
                  <c:v>29.366299820407278</c:v>
                </c:pt>
                <c:pt idx="53">
                  <c:v>30.245609360284647</c:v>
                </c:pt>
                <c:pt idx="54">
                  <c:v>34.67278333794242</c:v>
                </c:pt>
                <c:pt idx="55">
                  <c:v>36.021098172071234</c:v>
                </c:pt>
                <c:pt idx="56">
                  <c:v>36.393262304956735</c:v>
                </c:pt>
                <c:pt idx="57">
                  <c:v>36.345368119418708</c:v>
                </c:pt>
                <c:pt idx="58">
                  <c:v>35.805322671097969</c:v>
                </c:pt>
                <c:pt idx="59">
                  <c:v>37.083950796703277</c:v>
                </c:pt>
                <c:pt idx="60">
                  <c:v>39.759834145522746</c:v>
                </c:pt>
                <c:pt idx="61">
                  <c:v>42.623022118848226</c:v>
                </c:pt>
                <c:pt idx="62">
                  <c:v>45.41885591575587</c:v>
                </c:pt>
                <c:pt idx="63">
                  <c:v>46.610778472859849</c:v>
                </c:pt>
                <c:pt idx="64">
                  <c:v>48.139353094452815</c:v>
                </c:pt>
                <c:pt idx="65">
                  <c:v>49.815811606325838</c:v>
                </c:pt>
                <c:pt idx="66">
                  <c:v>52.669347024593179</c:v>
                </c:pt>
                <c:pt idx="67">
                  <c:v>54.153754163595167</c:v>
                </c:pt>
                <c:pt idx="68">
                  <c:v>54.206497191459434</c:v>
                </c:pt>
                <c:pt idx="69">
                  <c:v>56.764862832157675</c:v>
                </c:pt>
                <c:pt idx="70">
                  <c:v>63.671968464625124</c:v>
                </c:pt>
                <c:pt idx="71">
                  <c:v>63.461704134389564</c:v>
                </c:pt>
                <c:pt idx="72">
                  <c:v>62.820416666666659</c:v>
                </c:pt>
                <c:pt idx="73">
                  <c:v>64.553842128289617</c:v>
                </c:pt>
                <c:pt idx="74">
                  <c:v>76.931367364678337</c:v>
                </c:pt>
                <c:pt idx="75">
                  <c:v>81.77541116074427</c:v>
                </c:pt>
                <c:pt idx="76">
                  <c:v>84.688364087441087</c:v>
                </c:pt>
                <c:pt idx="77">
                  <c:v>99.62986182499715</c:v>
                </c:pt>
                <c:pt idx="78">
                  <c:v>104.37564418323588</c:v>
                </c:pt>
                <c:pt idx="79">
                  <c:v>91.941119035442753</c:v>
                </c:pt>
                <c:pt idx="80">
                  <c:v>86.530253794170576</c:v>
                </c:pt>
                <c:pt idx="81">
                  <c:v>82.984234601604058</c:v>
                </c:pt>
                <c:pt idx="82">
                  <c:v>84.039041541340779</c:v>
                </c:pt>
                <c:pt idx="83">
                  <c:v>76.653186021269121</c:v>
                </c:pt>
                <c:pt idx="84">
                  <c:v>70.758926780179792</c:v>
                </c:pt>
                <c:pt idx="85">
                  <c:v>70.396703677050255</c:v>
                </c:pt>
                <c:pt idx="86">
                  <c:v>69.440300082878551</c:v>
                </c:pt>
                <c:pt idx="87">
                  <c:v>68.824624628858231</c:v>
                </c:pt>
                <c:pt idx="88">
                  <c:v>67.531427992035134</c:v>
                </c:pt>
                <c:pt idx="89">
                  <c:v>65.971477558887059</c:v>
                </c:pt>
                <c:pt idx="90">
                  <c:v>66.053708426801521</c:v>
                </c:pt>
                <c:pt idx="91">
                  <c:v>70.308849159235933</c:v>
                </c:pt>
                <c:pt idx="92">
                  <c:v>75.584222758978015</c:v>
                </c:pt>
                <c:pt idx="93">
                  <c:v>76.510086104545522</c:v>
                </c:pt>
                <c:pt idx="94">
                  <c:v>73.903416405232903</c:v>
                </c:pt>
                <c:pt idx="95">
                  <c:v>66.779592710242213</c:v>
                </c:pt>
                <c:pt idx="96">
                  <c:v>63.183515104966972</c:v>
                </c:pt>
                <c:pt idx="97">
                  <c:v>64.941638758746166</c:v>
                </c:pt>
                <c:pt idx="98">
                  <c:v>67.599214895240792</c:v>
                </c:pt>
                <c:pt idx="99">
                  <c:v>71.089430851962391</c:v>
                </c:pt>
                <c:pt idx="100">
                  <c:v>71.477059887544428</c:v>
                </c:pt>
                <c:pt idx="101">
                  <c:v>67.96005378881749</c:v>
                </c:pt>
                <c:pt idx="102">
                  <c:v>67.707766659886346</c:v>
                </c:pt>
                <c:pt idx="103">
                  <c:v>66.127968614574343</c:v>
                </c:pt>
                <c:pt idx="104">
                  <c:v>60.725715613424043</c:v>
                </c:pt>
                <c:pt idx="105">
                  <c:v>58.639280705525337</c:v>
                </c:pt>
                <c:pt idx="106">
                  <c:v>59.310525936002961</c:v>
                </c:pt>
                <c:pt idx="107">
                  <c:v>60.614483250335041</c:v>
                </c:pt>
                <c:pt idx="108">
                  <c:v>61.014502676383103</c:v>
                </c:pt>
                <c:pt idx="109">
                  <c:v>63.173050893205883</c:v>
                </c:pt>
                <c:pt idx="110">
                  <c:v>61.742542556550688</c:v>
                </c:pt>
                <c:pt idx="111">
                  <c:v>59.39346060827846</c:v>
                </c:pt>
                <c:pt idx="112">
                  <c:v>57.310877587828529</c:v>
                </c:pt>
                <c:pt idx="113">
                  <c:v>56.606477652071419</c:v>
                </c:pt>
                <c:pt idx="114">
                  <c:v>58.670179326612981</c:v>
                </c:pt>
                <c:pt idx="115">
                  <c:v>59.094158339117556</c:v>
                </c:pt>
                <c:pt idx="116">
                  <c:v>58.582300446013534</c:v>
                </c:pt>
                <c:pt idx="117">
                  <c:v>59.359131172857289</c:v>
                </c:pt>
                <c:pt idx="118">
                  <c:v>59.535051706099765</c:v>
                </c:pt>
                <c:pt idx="119">
                  <c:v>60.840370754891154</c:v>
                </c:pt>
                <c:pt idx="120">
                  <c:v>58.045603622546736</c:v>
                </c:pt>
                <c:pt idx="121">
                  <c:v>56.536831267332644</c:v>
                </c:pt>
                <c:pt idx="122">
                  <c:v>64.098578628142079</c:v>
                </c:pt>
                <c:pt idx="123">
                  <c:v>79.001961868120318</c:v>
                </c:pt>
                <c:pt idx="124">
                  <c:v>78.383029571475745</c:v>
                </c:pt>
                <c:pt idx="125">
                  <c:v>76.712370199782995</c:v>
                </c:pt>
              </c:numCache>
            </c:numRef>
          </c:val>
          <c:smooth val="0"/>
          <c:extLst>
            <c:ext xmlns:c16="http://schemas.microsoft.com/office/drawing/2014/chart" uri="{C3380CC4-5D6E-409C-BE32-E72D297353CC}">
              <c16:uniqueId val="{00000001-51A2-4800-8EE3-9826B4724C7F}"/>
            </c:ext>
          </c:extLst>
        </c:ser>
        <c:dLbls>
          <c:showLegendKey val="0"/>
          <c:showVal val="0"/>
          <c:showCatName val="0"/>
          <c:showSerName val="0"/>
          <c:showPercent val="0"/>
          <c:showBubbleSize val="0"/>
        </c:dLbls>
        <c:smooth val="0"/>
        <c:axId val="1233326528"/>
        <c:axId val="1"/>
      </c:lineChart>
      <c:dateAx>
        <c:axId val="1233326528"/>
        <c:scaling>
          <c:orientation val="minMax"/>
          <c:min val="4361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3"/>
        <c:majorTimeUnit val="months"/>
        <c:minorUnit val="4"/>
        <c:minorTimeUnit val="day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5.5171189375386653E-3"/>
              <c:y val="0.40030096237970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26528"/>
        <c:crosses val="autoZero"/>
        <c:crossBetween val="midCat"/>
      </c:valAx>
      <c:spPr>
        <a:noFill/>
        <a:ln w="25400">
          <a:noFill/>
        </a:ln>
      </c:spPr>
    </c:plotArea>
    <c:legend>
      <c:legendPos val="r"/>
      <c:layout>
        <c:manualLayout>
          <c:xMode val="edge"/>
          <c:yMode val="edge"/>
          <c:x val="0.11250955951542639"/>
          <c:y val="0.21519866547965807"/>
          <c:w val="0.3693700193025396"/>
          <c:h val="0.15483895356437999"/>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Standard Grade Burning Oil and Gas Oil                          </a:t>
            </a:r>
          </a:p>
        </c:rich>
      </c:tx>
      <c:layout>
        <c:manualLayout>
          <c:xMode val="edge"/>
          <c:yMode val="edge"/>
          <c:x val="0.20388345037951336"/>
          <c:y val="1.2451375174194434E-2"/>
        </c:manualLayout>
      </c:layout>
      <c:overlay val="1"/>
      <c:spPr>
        <a:noFill/>
        <a:ln w="25400">
          <a:noFill/>
        </a:ln>
      </c:spPr>
    </c:title>
    <c:autoTitleDeleted val="0"/>
    <c:plotArea>
      <c:layout>
        <c:manualLayout>
          <c:layoutTarget val="inner"/>
          <c:xMode val="edge"/>
          <c:yMode val="edge"/>
          <c:x val="9.0432264876952231E-2"/>
          <c:y val="0.15167970240269746"/>
          <c:w val="0.87166575292397663"/>
          <c:h val="0.67008234008155465"/>
        </c:manualLayout>
      </c:layout>
      <c:lineChart>
        <c:grouping val="standard"/>
        <c:varyColors val="0"/>
        <c:ser>
          <c:idx val="4"/>
          <c:order val="0"/>
          <c:tx>
            <c:v>Burning Oil</c:v>
          </c:tx>
          <c:spPr>
            <a:ln w="25400">
              <a:solidFill>
                <a:srgbClr val="00B0F0"/>
              </a:solidFill>
              <a:prstDash val="solid"/>
            </a:ln>
          </c:spPr>
          <c:marker>
            <c:symbol val="none"/>
          </c:marker>
          <c:cat>
            <c:numRef>
              <c:f>'4.1.1'!$B$335:$B$1000</c:f>
              <c:numCache>
                <c:formatCode>mmmm</c:formatCode>
                <c:ptCount val="66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'4.1.1'!$G$335:$G$1000</c:f>
              <c:numCache>
                <c:formatCode>0.00</c:formatCode>
                <c:ptCount val="666"/>
                <c:pt idx="0">
                  <c:v>22.813000000000002</c:v>
                </c:pt>
                <c:pt idx="1">
                  <c:v>21.891999999999999</c:v>
                </c:pt>
                <c:pt idx="2">
                  <c:v>26.428000000000001</c:v>
                </c:pt>
                <c:pt idx="3">
                  <c:v>27.398000000000003</c:v>
                </c:pt>
                <c:pt idx="4">
                  <c:v>29.558000000000003</c:v>
                </c:pt>
                <c:pt idx="5">
                  <c:v>32.005000000000003</c:v>
                </c:pt>
                <c:pt idx="6">
                  <c:v>32.383000000000003</c:v>
                </c:pt>
                <c:pt idx="7">
                  <c:v>30.033000000000001</c:v>
                </c:pt>
                <c:pt idx="8">
                  <c:v>31.938999999999997</c:v>
                </c:pt>
                <c:pt idx="9">
                  <c:v>37.445</c:v>
                </c:pt>
                <c:pt idx="10">
                  <c:v>35.246000000000002</c:v>
                </c:pt>
                <c:pt idx="11">
                  <c:v>38.634999999999998</c:v>
                </c:pt>
                <c:pt idx="12">
                  <c:v>40.68</c:v>
                </c:pt>
                <c:pt idx="13">
                  <c:v>40.42</c:v>
                </c:pt>
                <c:pt idx="14">
                  <c:v>39.58</c:v>
                </c:pt>
                <c:pt idx="15">
                  <c:v>39.771999999999998</c:v>
                </c:pt>
                <c:pt idx="16">
                  <c:v>36.472000000000001</c:v>
                </c:pt>
                <c:pt idx="17">
                  <c:v>35.731000000000002</c:v>
                </c:pt>
                <c:pt idx="18">
                  <c:v>34.986999999999995</c:v>
                </c:pt>
                <c:pt idx="19">
                  <c:v>36.914999999999999</c:v>
                </c:pt>
                <c:pt idx="20">
                  <c:v>38.503</c:v>
                </c:pt>
                <c:pt idx="21">
                  <c:v>39.948</c:v>
                </c:pt>
                <c:pt idx="22">
                  <c:v>43.43</c:v>
                </c:pt>
                <c:pt idx="23">
                  <c:v>43.587999999999994</c:v>
                </c:pt>
                <c:pt idx="24">
                  <c:v>45.918999999999997</c:v>
                </c:pt>
                <c:pt idx="25">
                  <c:v>42.870999999999995</c:v>
                </c:pt>
                <c:pt idx="26">
                  <c:v>44.19700000000001</c:v>
                </c:pt>
                <c:pt idx="27">
                  <c:v>45.932999999999993</c:v>
                </c:pt>
                <c:pt idx="28">
                  <c:v>49.49</c:v>
                </c:pt>
                <c:pt idx="29">
                  <c:v>48.933999999999997</c:v>
                </c:pt>
                <c:pt idx="30">
                  <c:v>48.463999999999999</c:v>
                </c:pt>
                <c:pt idx="31">
                  <c:v>49.098999999999997</c:v>
                </c:pt>
                <c:pt idx="32">
                  <c:v>51.298000000000002</c:v>
                </c:pt>
                <c:pt idx="33">
                  <c:v>53.597000000000001</c:v>
                </c:pt>
                <c:pt idx="34">
                  <c:v>51.558</c:v>
                </c:pt>
                <c:pt idx="35">
                  <c:v>46.966999999999999</c:v>
                </c:pt>
                <c:pt idx="36">
                  <c:v>46.58700000000001</c:v>
                </c:pt>
                <c:pt idx="37">
                  <c:v>47.216999999999999</c:v>
                </c:pt>
                <c:pt idx="38">
                  <c:v>46.593000000000004</c:v>
                </c:pt>
                <c:pt idx="39">
                  <c:v>47.866999999999997</c:v>
                </c:pt>
                <c:pt idx="40">
                  <c:v>47.835000000000001</c:v>
                </c:pt>
                <c:pt idx="41">
                  <c:v>44.270999999999994</c:v>
                </c:pt>
                <c:pt idx="42">
                  <c:v>47.427000000000007</c:v>
                </c:pt>
                <c:pt idx="43">
                  <c:v>47.498999999999995</c:v>
                </c:pt>
                <c:pt idx="44">
                  <c:v>46.69</c:v>
                </c:pt>
                <c:pt idx="45">
                  <c:v>48.338000000000001</c:v>
                </c:pt>
                <c:pt idx="46">
                  <c:v>46.49</c:v>
                </c:pt>
                <c:pt idx="47">
                  <c:v>46.302</c:v>
                </c:pt>
                <c:pt idx="48">
                  <c:v>48.196999999999996</c:v>
                </c:pt>
                <c:pt idx="49">
                  <c:v>41.061999999999998</c:v>
                </c:pt>
                <c:pt idx="50">
                  <c:v>31.941000000000003</c:v>
                </c:pt>
                <c:pt idx="51">
                  <c:v>22.42</c:v>
                </c:pt>
                <c:pt idx="52">
                  <c:v>20.263999999999999</c:v>
                </c:pt>
                <c:pt idx="53">
                  <c:v>26.212</c:v>
                </c:pt>
                <c:pt idx="54">
                  <c:v>27.307999999999996</c:v>
                </c:pt>
                <c:pt idx="55">
                  <c:v>27.206</c:v>
                </c:pt>
                <c:pt idx="56">
                  <c:v>25.427000000000003</c:v>
                </c:pt>
                <c:pt idx="57">
                  <c:v>26.052</c:v>
                </c:pt>
                <c:pt idx="58">
                  <c:v>27.427</c:v>
                </c:pt>
                <c:pt idx="59">
                  <c:v>31.550999999999998</c:v>
                </c:pt>
                <c:pt idx="60">
                  <c:v>34.623999999999995</c:v>
                </c:pt>
                <c:pt idx="61">
                  <c:v>36.858000000000004</c:v>
                </c:pt>
                <c:pt idx="62">
                  <c:v>39.006</c:v>
                </c:pt>
                <c:pt idx="63">
                  <c:v>41.247</c:v>
                </c:pt>
                <c:pt idx="64">
                  <c:v>39.533999999999999</c:v>
                </c:pt>
                <c:pt idx="65">
                  <c:v>39.905000000000001</c:v>
                </c:pt>
                <c:pt idx="66">
                  <c:v>41.717000000000006</c:v>
                </c:pt>
                <c:pt idx="67">
                  <c:v>39.771000000000001</c:v>
                </c:pt>
                <c:pt idx="68">
                  <c:v>41.478999999999999</c:v>
                </c:pt>
                <c:pt idx="69">
                  <c:v>59.821999999999996</c:v>
                </c:pt>
                <c:pt idx="70">
                  <c:v>50.863999999999997</c:v>
                </c:pt>
                <c:pt idx="71">
                  <c:v>48.468999999999994</c:v>
                </c:pt>
                <c:pt idx="72">
                  <c:v>53.924999999999997</c:v>
                </c:pt>
                <c:pt idx="73">
                  <c:v>59.115000000000002</c:v>
                </c:pt>
                <c:pt idx="74">
                  <c:v>84.861000000000004</c:v>
                </c:pt>
                <c:pt idx="75">
                  <c:v>85.334999999999994</c:v>
                </c:pt>
                <c:pt idx="76">
                  <c:v>90.536000000000001</c:v>
                </c:pt>
                <c:pt idx="77">
                  <c:v>99.302999999999997</c:v>
                </c:pt>
                <c:pt idx="78">
                  <c:v>84.721000000000004</c:v>
                </c:pt>
                <c:pt idx="79">
                  <c:v>79.153999999999996</c:v>
                </c:pt>
                <c:pt idx="80">
                  <c:v>85.522999999999996</c:v>
                </c:pt>
                <c:pt idx="81">
                  <c:v>87.55</c:v>
                </c:pt>
                <c:pt idx="82">
                  <c:v>85.477999999999994</c:v>
                </c:pt>
                <c:pt idx="83">
                  <c:v>70.48</c:v>
                </c:pt>
                <c:pt idx="84">
                  <c:v>74.787999999999997</c:v>
                </c:pt>
                <c:pt idx="85">
                  <c:v>69.869</c:v>
                </c:pt>
                <c:pt idx="86">
                  <c:v>65.841000000000008</c:v>
                </c:pt>
                <c:pt idx="87">
                  <c:v>61.622000000000007</c:v>
                </c:pt>
                <c:pt idx="88">
                  <c:v>53.233000000000004</c:v>
                </c:pt>
                <c:pt idx="89">
                  <c:v>54.186000000000007</c:v>
                </c:pt>
                <c:pt idx="90">
                  <c:v>56.634999999999998</c:v>
                </c:pt>
                <c:pt idx="91">
                  <c:v>68.975999999999999</c:v>
                </c:pt>
                <c:pt idx="92">
                  <c:v>74.903999999999996</c:v>
                </c:pt>
                <c:pt idx="93">
                  <c:v>73.736999999999995</c:v>
                </c:pt>
                <c:pt idx="94">
                  <c:v>68.837999999999994</c:v>
                </c:pt>
                <c:pt idx="95">
                  <c:v>62.213000000000001</c:v>
                </c:pt>
                <c:pt idx="96">
                  <c:v>62.935000000000002</c:v>
                </c:pt>
                <c:pt idx="97">
                  <c:v>66.63600000000001</c:v>
                </c:pt>
                <c:pt idx="98">
                  <c:v>62.725000000000001</c:v>
                </c:pt>
                <c:pt idx="99">
                  <c:v>64.013999999999996</c:v>
                </c:pt>
                <c:pt idx="100">
                  <c:v>59.671000000000006</c:v>
                </c:pt>
                <c:pt idx="101">
                  <c:v>58.461000000000006</c:v>
                </c:pt>
                <c:pt idx="102">
                  <c:v>58.997000000000007</c:v>
                </c:pt>
                <c:pt idx="103">
                  <c:v>55.727000000000004</c:v>
                </c:pt>
                <c:pt idx="104">
                  <c:v>49.633000000000003</c:v>
                </c:pt>
                <c:pt idx="105">
                  <c:v>53.186000000000007</c:v>
                </c:pt>
                <c:pt idx="106">
                  <c:v>53.223999999999997</c:v>
                </c:pt>
                <c:pt idx="107">
                  <c:v>53.715000000000003</c:v>
                </c:pt>
                <c:pt idx="108">
                  <c:v>56.643999999999998</c:v>
                </c:pt>
                <c:pt idx="109">
                  <c:v>56.055</c:v>
                </c:pt>
                <c:pt idx="110">
                  <c:v>51.993000000000002</c:v>
                </c:pt>
                <c:pt idx="111">
                  <c:v>51.094999999999999</c:v>
                </c:pt>
                <c:pt idx="112">
                  <c:v>46.393000000000001</c:v>
                </c:pt>
                <c:pt idx="113">
                  <c:v>49.113999999999997</c:v>
                </c:pt>
                <c:pt idx="114">
                  <c:v>53.821999999999996</c:v>
                </c:pt>
                <c:pt idx="115">
                  <c:v>50.713999999999999</c:v>
                </c:pt>
                <c:pt idx="116">
                  <c:v>49.256</c:v>
                </c:pt>
                <c:pt idx="117">
                  <c:v>52.338999999999999</c:v>
                </c:pt>
                <c:pt idx="118">
                  <c:v>55.828999999999994</c:v>
                </c:pt>
                <c:pt idx="119">
                  <c:v>52.477000000000004</c:v>
                </c:pt>
                <c:pt idx="120">
                  <c:v>51.843000000000004</c:v>
                </c:pt>
                <c:pt idx="121">
                  <c:v>53.463999999999999</c:v>
                </c:pt>
                <c:pt idx="122">
                  <c:v>104.051</c:v>
                </c:pt>
                <c:pt idx="123">
                  <c:v>103.97400000000002</c:v>
                </c:pt>
                <c:pt idx="124">
                  <c:v>89.694999999999993</c:v>
                </c:pt>
                <c:pt idx="125">
                  <c:v>76.616</c:v>
                </c:pt>
              </c:numCache>
            </c:numRef>
          </c:val>
          <c:smooth val="0"/>
          <c:extLst>
            <c:ext xmlns:c16="http://schemas.microsoft.com/office/drawing/2014/chart" uri="{C3380CC4-5D6E-409C-BE32-E72D297353CC}">
              <c16:uniqueId val="{00000000-D351-4219-9C3F-97C75462B20D}"/>
            </c:ext>
          </c:extLst>
        </c:ser>
        <c:ser>
          <c:idx val="5"/>
          <c:order val="1"/>
          <c:tx>
            <c:v>Gas Oil</c:v>
          </c:tx>
          <c:spPr>
            <a:ln w="25400">
              <a:solidFill>
                <a:schemeClr val="accent4">
                  <a:lumMod val="60000"/>
                  <a:lumOff val="40000"/>
                </a:schemeClr>
              </a:solidFill>
              <a:prstDash val="solid"/>
            </a:ln>
          </c:spPr>
          <c:marker>
            <c:symbol val="none"/>
          </c:marker>
          <c:cat>
            <c:numRef>
              <c:f>'4.1.1'!$B$335:$B$1000</c:f>
              <c:numCache>
                <c:formatCode>mmmm</c:formatCode>
                <c:ptCount val="66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pt idx="125">
                  <c:v>46174</c:v>
                </c:pt>
              </c:numCache>
            </c:numRef>
          </c:cat>
          <c:val>
            <c:numRef>
              <c:f>'4.1.1'!$H$335:$H$1000</c:f>
              <c:numCache>
                <c:formatCode>0.00</c:formatCode>
                <c:ptCount val="666"/>
                <c:pt idx="0">
                  <c:v>35.185762999999994</c:v>
                </c:pt>
                <c:pt idx="1">
                  <c:v>33.459595</c:v>
                </c:pt>
                <c:pt idx="2">
                  <c:v>38.213878999999999</c:v>
                </c:pt>
                <c:pt idx="3">
                  <c:v>38.835974</c:v>
                </c:pt>
                <c:pt idx="4">
                  <c:v>42.078426</c:v>
                </c:pt>
                <c:pt idx="5">
                  <c:v>44.299308000000003</c:v>
                </c:pt>
                <c:pt idx="6">
                  <c:v>44.492311999999998</c:v>
                </c:pt>
                <c:pt idx="7">
                  <c:v>43.743884000000001</c:v>
                </c:pt>
                <c:pt idx="8">
                  <c:v>44.483657000000001</c:v>
                </c:pt>
                <c:pt idx="9">
                  <c:v>50.250573000000003</c:v>
                </c:pt>
                <c:pt idx="10">
                  <c:v>46.102402000000005</c:v>
                </c:pt>
                <c:pt idx="11">
                  <c:v>50.012331000000003</c:v>
                </c:pt>
                <c:pt idx="12">
                  <c:v>51.987026999999998</c:v>
                </c:pt>
                <c:pt idx="13">
                  <c:v>51.645923000000003</c:v>
                </c:pt>
                <c:pt idx="14">
                  <c:v>52.21</c:v>
                </c:pt>
                <c:pt idx="15">
                  <c:v>51.420867999999999</c:v>
                </c:pt>
                <c:pt idx="16">
                  <c:v>47.964980000000004</c:v>
                </c:pt>
                <c:pt idx="17">
                  <c:v>45.579840999999995</c:v>
                </c:pt>
                <c:pt idx="18">
                  <c:v>46.466909000000008</c:v>
                </c:pt>
                <c:pt idx="19">
                  <c:v>48.691034000000002</c:v>
                </c:pt>
                <c:pt idx="20">
                  <c:v>50.593099000000002</c:v>
                </c:pt>
                <c:pt idx="21">
                  <c:v>51.687528</c:v>
                </c:pt>
                <c:pt idx="22">
                  <c:v>54.172713999999999</c:v>
                </c:pt>
                <c:pt idx="23">
                  <c:v>53.110375000000005</c:v>
                </c:pt>
                <c:pt idx="24">
                  <c:v>55.511188999999995</c:v>
                </c:pt>
                <c:pt idx="25">
                  <c:v>51.935262999999992</c:v>
                </c:pt>
                <c:pt idx="26">
                  <c:v>52.507654999999993</c:v>
                </c:pt>
                <c:pt idx="27">
                  <c:v>55.43107599999999</c:v>
                </c:pt>
                <c:pt idx="28">
                  <c:v>60.610683000000002</c:v>
                </c:pt>
                <c:pt idx="29">
                  <c:v>60.878896999999995</c:v>
                </c:pt>
                <c:pt idx="30">
                  <c:v>60.911133</c:v>
                </c:pt>
                <c:pt idx="31">
                  <c:v>61.818066000000002</c:v>
                </c:pt>
                <c:pt idx="32">
                  <c:v>63.797067999999996</c:v>
                </c:pt>
                <c:pt idx="33">
                  <c:v>66.463595999999995</c:v>
                </c:pt>
                <c:pt idx="34">
                  <c:v>63.818389000000003</c:v>
                </c:pt>
                <c:pt idx="35">
                  <c:v>58.978699999999996</c:v>
                </c:pt>
                <c:pt idx="36">
                  <c:v>56.722091999999996</c:v>
                </c:pt>
                <c:pt idx="37">
                  <c:v>59.333861999999996</c:v>
                </c:pt>
                <c:pt idx="38">
                  <c:v>58.145568000000004</c:v>
                </c:pt>
                <c:pt idx="39">
                  <c:v>60.179288</c:v>
                </c:pt>
                <c:pt idx="40">
                  <c:v>60.810038000000006</c:v>
                </c:pt>
                <c:pt idx="41">
                  <c:v>57.259907000000005</c:v>
                </c:pt>
                <c:pt idx="42">
                  <c:v>59.763061</c:v>
                </c:pt>
                <c:pt idx="43">
                  <c:v>58.796839999999996</c:v>
                </c:pt>
                <c:pt idx="44">
                  <c:v>60.001689000000006</c:v>
                </c:pt>
                <c:pt idx="45">
                  <c:v>59.274475000000002</c:v>
                </c:pt>
                <c:pt idx="46">
                  <c:v>58.377034999999999</c:v>
                </c:pt>
                <c:pt idx="47">
                  <c:v>57.518974</c:v>
                </c:pt>
                <c:pt idx="48">
                  <c:v>59.820064999999992</c:v>
                </c:pt>
                <c:pt idx="49">
                  <c:v>54.200303000000005</c:v>
                </c:pt>
                <c:pt idx="50">
                  <c:v>46.225133000000007</c:v>
                </c:pt>
                <c:pt idx="51">
                  <c:v>41.226679999999995</c:v>
                </c:pt>
                <c:pt idx="52">
                  <c:v>38.399377999999999</c:v>
                </c:pt>
                <c:pt idx="53">
                  <c:v>43.236078999999997</c:v>
                </c:pt>
                <c:pt idx="54">
                  <c:v>46.035930999999998</c:v>
                </c:pt>
                <c:pt idx="55">
                  <c:v>46.129862000000003</c:v>
                </c:pt>
                <c:pt idx="56">
                  <c:v>42.372526999999998</c:v>
                </c:pt>
                <c:pt idx="57">
                  <c:v>44.345288000000004</c:v>
                </c:pt>
                <c:pt idx="58">
                  <c:v>43.061591999999997</c:v>
                </c:pt>
                <c:pt idx="59">
                  <c:v>48.146515999999998</c:v>
                </c:pt>
                <c:pt idx="60">
                  <c:v>49.851803999999994</c:v>
                </c:pt>
                <c:pt idx="61">
                  <c:v>52.818608000000005</c:v>
                </c:pt>
                <c:pt idx="62">
                  <c:v>55.739204999999998</c:v>
                </c:pt>
                <c:pt idx="63">
                  <c:v>54.181308999999999</c:v>
                </c:pt>
                <c:pt idx="64">
                  <c:v>56.469793000000003</c:v>
                </c:pt>
                <c:pt idx="65">
                  <c:v>56.754742999999998</c:v>
                </c:pt>
                <c:pt idx="66">
                  <c:v>58.049390999999993</c:v>
                </c:pt>
                <c:pt idx="67">
                  <c:v>57.425378000000002</c:v>
                </c:pt>
                <c:pt idx="68">
                  <c:v>59.647313000000004</c:v>
                </c:pt>
                <c:pt idx="69">
                  <c:v>73.270448000000002</c:v>
                </c:pt>
                <c:pt idx="70">
                  <c:v>73.118260000000006</c:v>
                </c:pt>
                <c:pt idx="71">
                  <c:v>71.526499999999999</c:v>
                </c:pt>
                <c:pt idx="72">
                  <c:v>71.876199999999997</c:v>
                </c:pt>
                <c:pt idx="73">
                  <c:v>77.304021999999989</c:v>
                </c:pt>
                <c:pt idx="74">
                  <c:v>121.690985</c:v>
                </c:pt>
                <c:pt idx="75">
                  <c:v>108.541893</c:v>
                </c:pt>
                <c:pt idx="76">
                  <c:v>104.39724</c:v>
                </c:pt>
                <c:pt idx="77">
                  <c:v>118.920852</c:v>
                </c:pt>
                <c:pt idx="78">
                  <c:v>111.095581</c:v>
                </c:pt>
                <c:pt idx="79">
                  <c:v>104.22104299999999</c:v>
                </c:pt>
                <c:pt idx="80">
                  <c:v>103.873587</c:v>
                </c:pt>
                <c:pt idx="81">
                  <c:v>112.228308</c:v>
                </c:pt>
                <c:pt idx="82">
                  <c:v>128.06668999999999</c:v>
                </c:pt>
                <c:pt idx="83">
                  <c:v>90.502306000000004</c:v>
                </c:pt>
                <c:pt idx="84">
                  <c:v>92.105607000000006</c:v>
                </c:pt>
                <c:pt idx="85">
                  <c:v>84.292713000000006</c:v>
                </c:pt>
                <c:pt idx="86">
                  <c:v>80.977238999999997</c:v>
                </c:pt>
                <c:pt idx="87">
                  <c:v>93.773382999999995</c:v>
                </c:pt>
                <c:pt idx="88">
                  <c:v>83.253768999999991</c:v>
                </c:pt>
                <c:pt idx="89">
                  <c:v>67.333219999999997</c:v>
                </c:pt>
                <c:pt idx="90">
                  <c:v>87.184508000000008</c:v>
                </c:pt>
                <c:pt idx="91">
                  <c:v>80.117318000000012</c:v>
                </c:pt>
                <c:pt idx="92">
                  <c:v>89.172152000000011</c:v>
                </c:pt>
                <c:pt idx="93">
                  <c:v>86.934542000000008</c:v>
                </c:pt>
                <c:pt idx="94">
                  <c:v>79.835372000000007</c:v>
                </c:pt>
                <c:pt idx="95">
                  <c:v>76.026224999999997</c:v>
                </c:pt>
                <c:pt idx="96">
                  <c:v>75.359500999999995</c:v>
                </c:pt>
                <c:pt idx="97">
                  <c:v>78.542808999999991</c:v>
                </c:pt>
                <c:pt idx="98">
                  <c:v>78.76192300000001</c:v>
                </c:pt>
                <c:pt idx="99">
                  <c:v>78.453215</c:v>
                </c:pt>
                <c:pt idx="100">
                  <c:v>72.727479000000002</c:v>
                </c:pt>
                <c:pt idx="101">
                  <c:v>72.671046000000004</c:v>
                </c:pt>
                <c:pt idx="102">
                  <c:v>73.489014999999995</c:v>
                </c:pt>
                <c:pt idx="103">
                  <c:v>69.434431000000004</c:v>
                </c:pt>
                <c:pt idx="104">
                  <c:v>63.91770799999999</c:v>
                </c:pt>
                <c:pt idx="105">
                  <c:v>67.783027000000004</c:v>
                </c:pt>
                <c:pt idx="106">
                  <c:v>68.265253000000016</c:v>
                </c:pt>
                <c:pt idx="107">
                  <c:v>68.423573000000005</c:v>
                </c:pt>
                <c:pt idx="108">
                  <c:v>74.680828000000005</c:v>
                </c:pt>
                <c:pt idx="109">
                  <c:v>71.500109999999992</c:v>
                </c:pt>
                <c:pt idx="110">
                  <c:v>67.188178000000008</c:v>
                </c:pt>
                <c:pt idx="111">
                  <c:v>64.213161999999997</c:v>
                </c:pt>
                <c:pt idx="112">
                  <c:v>62.636594000000002</c:v>
                </c:pt>
                <c:pt idx="113">
                  <c:v>63.903945999999998</c:v>
                </c:pt>
                <c:pt idx="114">
                  <c:v>69.279658999999995</c:v>
                </c:pt>
                <c:pt idx="115">
                  <c:v>65.694309000000004</c:v>
                </c:pt>
                <c:pt idx="116">
                  <c:v>66.891650000000013</c:v>
                </c:pt>
                <c:pt idx="117">
                  <c:v>67.226825000000005</c:v>
                </c:pt>
                <c:pt idx="118">
                  <c:v>72.820493999999997</c:v>
                </c:pt>
                <c:pt idx="119">
                  <c:v>65.480460000000008</c:v>
                </c:pt>
                <c:pt idx="120">
                  <c:v>64.430279999999996</c:v>
                </c:pt>
                <c:pt idx="121">
                  <c:v>66.011800000000008</c:v>
                </c:pt>
                <c:pt idx="122">
                  <c:v>99.508968999999993</c:v>
                </c:pt>
                <c:pt idx="123">
                  <c:v>111.07285399999999</c:v>
                </c:pt>
                <c:pt idx="124">
                  <c:v>99.156915999999995</c:v>
                </c:pt>
                <c:pt idx="125">
                  <c:v>83.530692999999985</c:v>
                </c:pt>
              </c:numCache>
            </c:numRef>
          </c:val>
          <c:smooth val="0"/>
          <c:extLst>
            <c:ext xmlns:c16="http://schemas.microsoft.com/office/drawing/2014/chart" uri="{C3380CC4-5D6E-409C-BE32-E72D297353CC}">
              <c16:uniqueId val="{00000001-D351-4219-9C3F-97C75462B20D}"/>
            </c:ext>
          </c:extLst>
        </c:ser>
        <c:dLbls>
          <c:showLegendKey val="0"/>
          <c:showVal val="0"/>
          <c:showCatName val="0"/>
          <c:showSerName val="0"/>
          <c:showPercent val="0"/>
          <c:showBubbleSize val="0"/>
        </c:dLbls>
        <c:smooth val="0"/>
        <c:axId val="1233330792"/>
        <c:axId val="1"/>
      </c:lineChart>
      <c:dateAx>
        <c:axId val="1233330792"/>
        <c:scaling>
          <c:orientation val="minMax"/>
          <c:min val="4361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months"/>
      </c:dateAx>
      <c:valAx>
        <c:axId val="1"/>
        <c:scaling>
          <c:orientation val="minMax"/>
          <c:max val="140"/>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383858267716535E-3"/>
              <c:y val="0.376114081996434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0792"/>
        <c:crossesAt val="1241"/>
        <c:crossBetween val="midCat"/>
        <c:majorUnit val="20"/>
      </c:valAx>
      <c:spPr>
        <a:noFill/>
        <a:ln w="25400">
          <a:noFill/>
        </a:ln>
      </c:spPr>
    </c:plotArea>
    <c:legend>
      <c:legendPos val="r"/>
      <c:layout>
        <c:manualLayout>
          <c:xMode val="edge"/>
          <c:yMode val="edge"/>
          <c:x val="0.12674723417504591"/>
          <c:y val="0.28311668962171804"/>
          <c:w val="0.22596229080714106"/>
          <c:h val="0.15534029676216363"/>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Index of crude oil prices    </a:t>
            </a:r>
          </a:p>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 </a:t>
            </a:r>
          </a:p>
        </c:rich>
      </c:tx>
      <c:layout>
        <c:manualLayout>
          <c:xMode val="edge"/>
          <c:yMode val="edge"/>
          <c:x val="0.34583774589151967"/>
          <c:y val="1.270573416928782E-2"/>
        </c:manualLayout>
      </c:layout>
      <c:overlay val="1"/>
      <c:spPr>
        <a:noFill/>
        <a:ln w="25400">
          <a:noFill/>
        </a:ln>
      </c:spPr>
    </c:title>
    <c:autoTitleDeleted val="0"/>
    <c:plotArea>
      <c:layout>
        <c:manualLayout>
          <c:layoutTarget val="inner"/>
          <c:xMode val="edge"/>
          <c:yMode val="edge"/>
          <c:x val="0.11884315652689276"/>
          <c:y val="9.7885651617491479E-2"/>
          <c:w val="0.85640175026868159"/>
          <c:h val="0.71420392156862744"/>
        </c:manualLayout>
      </c:layout>
      <c:lineChart>
        <c:grouping val="standard"/>
        <c:varyColors val="0"/>
        <c:ser>
          <c:idx val="6"/>
          <c:order val="0"/>
          <c:tx>
            <c:v>Crude Oil</c:v>
          </c:tx>
          <c:spPr>
            <a:ln w="38100">
              <a:solidFill>
                <a:srgbClr val="C00000"/>
              </a:solidFill>
              <a:prstDash val="solid"/>
            </a:ln>
          </c:spPr>
          <c:marker>
            <c:symbol val="none"/>
          </c:marker>
          <c:cat>
            <c:numRef>
              <c:extLst>
                <c:ext xmlns:c15="http://schemas.microsoft.com/office/drawing/2012/chart" uri="{02D57815-91ED-43cb-92C2-25804820EDAC}">
                  <c15:fullRef>
                    <c15:sqref>'4.1.1'!$B$335:$B$1000</c15:sqref>
                  </c15:fullRef>
                </c:ext>
              </c:extLst>
              <c:f>'4.1.1'!$B$336:$B$1000</c:f>
              <c:numCache>
                <c:formatCode>mmmm</c:formatCode>
                <c:ptCount val="665"/>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pt idx="113">
                  <c:v>45839</c:v>
                </c:pt>
                <c:pt idx="114">
                  <c:v>45870</c:v>
                </c:pt>
                <c:pt idx="115">
                  <c:v>45901</c:v>
                </c:pt>
                <c:pt idx="116">
                  <c:v>45931</c:v>
                </c:pt>
                <c:pt idx="117">
                  <c:v>45962</c:v>
                </c:pt>
                <c:pt idx="118">
                  <c:v>45992</c:v>
                </c:pt>
                <c:pt idx="119">
                  <c:v>46023</c:v>
                </c:pt>
                <c:pt idx="120">
                  <c:v>46054</c:v>
                </c:pt>
                <c:pt idx="121">
                  <c:v>46082</c:v>
                </c:pt>
                <c:pt idx="122">
                  <c:v>46113</c:v>
                </c:pt>
                <c:pt idx="123">
                  <c:v>46143</c:v>
                </c:pt>
                <c:pt idx="124">
                  <c:v>46174</c:v>
                </c:pt>
              </c:numCache>
            </c:numRef>
          </c:cat>
          <c:val>
            <c:numRef>
              <c:extLst>
                <c:ext xmlns:c15="http://schemas.microsoft.com/office/drawing/2012/chart" uri="{02D57815-91ED-43cb-92C2-25804820EDAC}">
                  <c15:fullRef>
                    <c15:sqref>'4.1.1'!$I$335:$I$1000</c15:sqref>
                  </c15:fullRef>
                </c:ext>
              </c:extLst>
              <c:f>'4.1.1'!$I$336:$I$1000</c:f>
              <c:numCache>
                <c:formatCode>0.00</c:formatCode>
                <c:ptCount val="665"/>
                <c:pt idx="0">
                  <c:v>41.374195548226943</c:v>
                </c:pt>
                <c:pt idx="1">
                  <c:v>50.066985575467434</c:v>
                </c:pt>
                <c:pt idx="2">
                  <c:v>53.588712983307516</c:v>
                </c:pt>
                <c:pt idx="3">
                  <c:v>59.619335102941363</c:v>
                </c:pt>
                <c:pt idx="4">
                  <c:v>63.594832382048807</c:v>
                </c:pt>
                <c:pt idx="5">
                  <c:v>64.35079138995367</c:v>
                </c:pt>
                <c:pt idx="6">
                  <c:v>64.673813359762022</c:v>
                </c:pt>
                <c:pt idx="7">
                  <c:v>66.806140390135681</c:v>
                </c:pt>
                <c:pt idx="8">
                  <c:v>73.912360090185842</c:v>
                </c:pt>
                <c:pt idx="9">
                  <c:v>68.279379633505116</c:v>
                </c:pt>
                <c:pt idx="10">
                  <c:v>78.995563045654862</c:v>
                </c:pt>
                <c:pt idx="11">
                  <c:v>82.655938014135984</c:v>
                </c:pt>
                <c:pt idx="12">
                  <c:v>82.188779740015988</c:v>
                </c:pt>
                <c:pt idx="13">
                  <c:v>78.633021609442693</c:v>
                </c:pt>
                <c:pt idx="14">
                  <c:v>76.819641651230967</c:v>
                </c:pt>
                <c:pt idx="15">
                  <c:v>72.895320569633483</c:v>
                </c:pt>
                <c:pt idx="16">
                  <c:v>68.98877784877466</c:v>
                </c:pt>
                <c:pt idx="17">
                  <c:v>69.064696983883906</c:v>
                </c:pt>
                <c:pt idx="18">
                  <c:v>74.165465893565724</c:v>
                </c:pt>
                <c:pt idx="19">
                  <c:v>78.131565395966788</c:v>
                </c:pt>
                <c:pt idx="20">
                  <c:v>81.511618194486033</c:v>
                </c:pt>
                <c:pt idx="21">
                  <c:v>87.70350036803022</c:v>
                </c:pt>
                <c:pt idx="22">
                  <c:v>89.577716062451003</c:v>
                </c:pt>
                <c:pt idx="23">
                  <c:v>93.306186040930811</c:v>
                </c:pt>
                <c:pt idx="24">
                  <c:v>89.612992618654857</c:v>
                </c:pt>
                <c:pt idx="25">
                  <c:v>88.901932648496143</c:v>
                </c:pt>
                <c:pt idx="26">
                  <c:v>93.961883176237947</c:v>
                </c:pt>
                <c:pt idx="27">
                  <c:v>106.45656931397846</c:v>
                </c:pt>
                <c:pt idx="28">
                  <c:v>105.31817030443884</c:v>
                </c:pt>
                <c:pt idx="29">
                  <c:v>105.57693823199598</c:v>
                </c:pt>
                <c:pt idx="30">
                  <c:v>106.30041368675056</c:v>
                </c:pt>
                <c:pt idx="31">
                  <c:v>110.68770579084966</c:v>
                </c:pt>
                <c:pt idx="32">
                  <c:v>116.57085559257602</c:v>
                </c:pt>
                <c:pt idx="33">
                  <c:v>100.9316222451079</c:v>
                </c:pt>
                <c:pt idx="34">
                  <c:v>85.690681474131424</c:v>
                </c:pt>
                <c:pt idx="35">
                  <c:v>86.05626996458173</c:v>
                </c:pt>
                <c:pt idx="36">
                  <c:v>92.084914988476243</c:v>
                </c:pt>
                <c:pt idx="37">
                  <c:v>94.397944144261871</c:v>
                </c:pt>
                <c:pt idx="38">
                  <c:v>102.12872899593499</c:v>
                </c:pt>
                <c:pt idx="39">
                  <c:v>104.59334555680539</c:v>
                </c:pt>
                <c:pt idx="40">
                  <c:v>97.040777845473798</c:v>
                </c:pt>
                <c:pt idx="41">
                  <c:v>97.648337840019863</c:v>
                </c:pt>
                <c:pt idx="42">
                  <c:v>93.861792277727417</c:v>
                </c:pt>
                <c:pt idx="43">
                  <c:v>94.726272752001279</c:v>
                </c:pt>
                <c:pt idx="44">
                  <c:v>90.763494996134142</c:v>
                </c:pt>
                <c:pt idx="45">
                  <c:v>92.835782003298434</c:v>
                </c:pt>
                <c:pt idx="46">
                  <c:v>97.221079070181133</c:v>
                </c:pt>
                <c:pt idx="47">
                  <c:v>94.771884759771112</c:v>
                </c:pt>
                <c:pt idx="48">
                  <c:v>85.756813322910673</c:v>
                </c:pt>
                <c:pt idx="49">
                  <c:v>59.351462605719249</c:v>
                </c:pt>
                <c:pt idx="50">
                  <c:v>36.30729502195102</c:v>
                </c:pt>
                <c:pt idx="51">
                  <c:v>41.34164139335379</c:v>
                </c:pt>
                <c:pt idx="52">
                  <c:v>56.651833707502639</c:v>
                </c:pt>
                <c:pt idx="53">
                  <c:v>64.68293262397502</c:v>
                </c:pt>
                <c:pt idx="54">
                  <c:v>64.797170042547435</c:v>
                </c:pt>
                <c:pt idx="55">
                  <c:v>61.200367477522278</c:v>
                </c:pt>
                <c:pt idx="56">
                  <c:v>58.583400102801974</c:v>
                </c:pt>
                <c:pt idx="57">
                  <c:v>59.581106288610371</c:v>
                </c:pt>
                <c:pt idx="58">
                  <c:v>68.248833680795812</c:v>
                </c:pt>
                <c:pt idx="59">
                  <c:v>74.884683068302593</c:v>
                </c:pt>
                <c:pt idx="60">
                  <c:v>81.262149603300301</c:v>
                </c:pt>
                <c:pt idx="61">
                  <c:v>87.25361619573826</c:v>
                </c:pt>
                <c:pt idx="62">
                  <c:v>87.618287438782289</c:v>
                </c:pt>
                <c:pt idx="63">
                  <c:v>89.500177575864797</c:v>
                </c:pt>
                <c:pt idx="64">
                  <c:v>94.983791660875767</c:v>
                </c:pt>
                <c:pt idx="65">
                  <c:v>100.60070515476764</c:v>
                </c:pt>
                <c:pt idx="66">
                  <c:v>96.275807660769914</c:v>
                </c:pt>
                <c:pt idx="67">
                  <c:v>98.934125729028139</c:v>
                </c:pt>
                <c:pt idx="68">
                  <c:v>110.7889363707486</c:v>
                </c:pt>
                <c:pt idx="69">
                  <c:v>114.29137958093243</c:v>
                </c:pt>
                <c:pt idx="70">
                  <c:v>106.56223396528335</c:v>
                </c:pt>
                <c:pt idx="71">
                  <c:v>116.57211400471057</c:v>
                </c:pt>
                <c:pt idx="72">
                  <c:v>134.33078222657687</c:v>
                </c:pt>
                <c:pt idx="73">
                  <c:v>169.57668267200589</c:v>
                </c:pt>
                <c:pt idx="74">
                  <c:v>157.71176189290082</c:v>
                </c:pt>
                <c:pt idx="75">
                  <c:v>173.96277721200599</c:v>
                </c:pt>
                <c:pt idx="76">
                  <c:v>189.2162864990965</c:v>
                </c:pt>
                <c:pt idx="77">
                  <c:v>186.7413501971258</c:v>
                </c:pt>
                <c:pt idx="78">
                  <c:v>164.07332576628835</c:v>
                </c:pt>
                <c:pt idx="79">
                  <c:v>156.49057097206244</c:v>
                </c:pt>
                <c:pt idx="80">
                  <c:v>156.63737327482363</c:v>
                </c:pt>
                <c:pt idx="81">
                  <c:v>147.17484428627137</c:v>
                </c:pt>
                <c:pt idx="82">
                  <c:v>131.65866320227383</c:v>
                </c:pt>
                <c:pt idx="83">
                  <c:v>126.69493627026675</c:v>
                </c:pt>
                <c:pt idx="84">
                  <c:v>129.09316152412859</c:v>
                </c:pt>
                <c:pt idx="85">
                  <c:v>126.22257667709589</c:v>
                </c:pt>
                <c:pt idx="86">
                  <c:v>127.00893153671531</c:v>
                </c:pt>
                <c:pt idx="87">
                  <c:v>116.60153687253465</c:v>
                </c:pt>
                <c:pt idx="88">
                  <c:v>110.95023974735416</c:v>
                </c:pt>
                <c:pt idx="89">
                  <c:v>114.52060539113597</c:v>
                </c:pt>
                <c:pt idx="90">
                  <c:v>129.32273056058568</c:v>
                </c:pt>
                <c:pt idx="91">
                  <c:v>141.7083292127472</c:v>
                </c:pt>
                <c:pt idx="92">
                  <c:v>144.78705359381786</c:v>
                </c:pt>
                <c:pt idx="93">
                  <c:v>132.55010448064283</c:v>
                </c:pt>
                <c:pt idx="94">
                  <c:v>120.12727584479551</c:v>
                </c:pt>
                <c:pt idx="95">
                  <c:v>118.07478837348629</c:v>
                </c:pt>
                <c:pt idx="96">
                  <c:v>125.35071338002967</c:v>
                </c:pt>
                <c:pt idx="97">
                  <c:v>127.70850712103517</c:v>
                </c:pt>
                <c:pt idx="98">
                  <c:v>135.30053619800739</c:v>
                </c:pt>
                <c:pt idx="99">
                  <c:v>124.45693947153048</c:v>
                </c:pt>
                <c:pt idx="100">
                  <c:v>123.06867069964626</c:v>
                </c:pt>
                <c:pt idx="101">
                  <c:v>124.42476888291674</c:v>
                </c:pt>
                <c:pt idx="102">
                  <c:v>120.71969402824247</c:v>
                </c:pt>
                <c:pt idx="103">
                  <c:v>109.55567774969953</c:v>
                </c:pt>
                <c:pt idx="104">
                  <c:v>110.13267152797508</c:v>
                </c:pt>
                <c:pt idx="105">
                  <c:v>111.79560125397323</c:v>
                </c:pt>
                <c:pt idx="106">
                  <c:v>110.94331590401548</c:v>
                </c:pt>
                <c:pt idx="107">
                  <c:v>119.908396175031</c:v>
                </c:pt>
                <c:pt idx="108">
                  <c:v>113.80277502208325</c:v>
                </c:pt>
                <c:pt idx="109">
                  <c:v>106.95143857268185</c:v>
                </c:pt>
                <c:pt idx="110">
                  <c:v>97.693396289968319</c:v>
                </c:pt>
                <c:pt idx="111">
                  <c:v>92.627924921307311</c:v>
                </c:pt>
                <c:pt idx="112">
                  <c:v>97.171093134569873</c:v>
                </c:pt>
                <c:pt idx="113">
                  <c:v>101.50174944946455</c:v>
                </c:pt>
                <c:pt idx="114">
                  <c:v>98.419379690941071</c:v>
                </c:pt>
                <c:pt idx="115">
                  <c:v>95.613440888080049</c:v>
                </c:pt>
                <c:pt idx="116">
                  <c:v>93.78938766122377</c:v>
                </c:pt>
                <c:pt idx="117">
                  <c:v>92.879554335354058</c:v>
                </c:pt>
                <c:pt idx="118">
                  <c:v>89.641463859294973</c:v>
                </c:pt>
                <c:pt idx="119">
                  <c:v>94.629328996575254</c:v>
                </c:pt>
                <c:pt idx="120">
                  <c:v>98.095904360126369</c:v>
                </c:pt>
                <c:pt idx="121">
                  <c:v>143.86745783042059</c:v>
                </c:pt>
                <c:pt idx="122" formatCode="0.00\ \r">
                  <c:v>171.0065728297194</c:v>
                </c:pt>
                <c:pt idx="123">
                  <c:v>164.94932877783543</c:v>
                </c:pt>
              </c:numCache>
            </c:numRef>
          </c:val>
          <c:smooth val="0"/>
          <c:extLst>
            <c:ext xmlns:c16="http://schemas.microsoft.com/office/drawing/2014/chart" uri="{C3380CC4-5D6E-409C-BE32-E72D297353CC}">
              <c16:uniqueId val="{00000000-BC47-42A5-B46D-33C057D940D2}"/>
            </c:ext>
          </c:extLst>
        </c:ser>
        <c:dLbls>
          <c:showLegendKey val="0"/>
          <c:showVal val="0"/>
          <c:showCatName val="0"/>
          <c:showSerName val="0"/>
          <c:showPercent val="0"/>
          <c:showBubbleSize val="0"/>
        </c:dLbls>
        <c:smooth val="0"/>
        <c:axId val="1233333416"/>
        <c:axId val="1"/>
      </c:lineChart>
      <c:dateAx>
        <c:axId val="1233333416"/>
        <c:scaling>
          <c:orientation val="minMax"/>
          <c:max val="46143"/>
          <c:min val="4358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1"/>
        <c:minorTimeUnit val="month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7.8904771049960222E-3"/>
              <c:y val="0.38143625143371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3416"/>
        <c:crossesAt val="1241"/>
        <c:crossBetween val="midCat"/>
        <c:majorUnit val="20"/>
      </c:valAx>
      <c:spPr>
        <a:noFill/>
        <a:ln w="25400">
          <a:noFill/>
        </a:ln>
      </c:spPr>
    </c:plotArea>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11</xdr:col>
      <xdr:colOff>428781</xdr:colOff>
      <xdr:row>0</xdr:row>
      <xdr:rowOff>8255</xdr:rowOff>
    </xdr:from>
    <xdr:to>
      <xdr:col>16</xdr:col>
      <xdr:colOff>274518</xdr:colOff>
      <xdr:row>2</xdr:row>
      <xdr:rowOff>182245</xdr:rowOff>
    </xdr:to>
    <xdr:grpSp>
      <xdr:nvGrpSpPr>
        <xdr:cNvPr id="2" name="Group 1">
          <a:extLst>
            <a:ext uri="{FF2B5EF4-FFF2-40B4-BE49-F238E27FC236}">
              <a16:creationId xmlns:a16="http://schemas.microsoft.com/office/drawing/2014/main" id="{53AB77DF-1214-18A0-2266-7FBAB0B3E957}"/>
            </a:ext>
          </a:extLst>
        </xdr:cNvPr>
        <xdr:cNvGrpSpPr/>
      </xdr:nvGrpSpPr>
      <xdr:grpSpPr>
        <a:xfrm>
          <a:off x="7026431" y="11430"/>
          <a:ext cx="2852462" cy="853440"/>
          <a:chOff x="6994681" y="8255"/>
          <a:chExt cx="2830237" cy="859790"/>
        </a:xfrm>
      </xdr:grpSpPr>
      <xdr:pic>
        <xdr:nvPicPr>
          <xdr:cNvPr id="4" name="Graphic 35" descr="Accredited Official Statistics logo">
            <a:extLst>
              <a:ext uri="{FF2B5EF4-FFF2-40B4-BE49-F238E27FC236}">
                <a16:creationId xmlns:a16="http://schemas.microsoft.com/office/drawing/2014/main" id="{3045C55F-9AFB-4BB9-A045-256695E9363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53500" y="8255"/>
            <a:ext cx="871418" cy="859790"/>
          </a:xfrm>
          <a:prstGeom prst="rect">
            <a:avLst/>
          </a:prstGeom>
        </xdr:spPr>
      </xdr:pic>
      <xdr:pic>
        <xdr:nvPicPr>
          <xdr:cNvPr id="6" name="Picture 5">
            <a:extLst>
              <a:ext uri="{FF2B5EF4-FFF2-40B4-BE49-F238E27FC236}">
                <a16:creationId xmlns:a16="http://schemas.microsoft.com/office/drawing/2014/main" id="{47045483-B611-3D43-7D9A-9EEEC3D5BA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94681" y="82735"/>
            <a:ext cx="1926202" cy="7078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460410</xdr:colOff>
      <xdr:row>60</xdr:row>
      <xdr:rowOff>0</xdr:rowOff>
    </xdr:to>
    <xdr:sp macro="" textlink="">
      <xdr:nvSpPr>
        <xdr:cNvPr id="2" name="Text Box 1">
          <a:extLst>
            <a:ext uri="{FF2B5EF4-FFF2-40B4-BE49-F238E27FC236}">
              <a16:creationId xmlns:a16="http://schemas.microsoft.com/office/drawing/2014/main" id="{253D5A3B-EF42-4CC2-9EAD-C982CA359DEC}"/>
            </a:ext>
          </a:extLst>
        </xdr:cNvPr>
        <xdr:cNvSpPr txBox="1">
          <a:spLocks noChangeArrowheads="1"/>
        </xdr:cNvSpPr>
      </xdr:nvSpPr>
      <xdr:spPr bwMode="auto">
        <a:xfrm>
          <a:off x="0" y="11468100"/>
          <a:ext cx="796611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1" strike="noStrike">
              <a:solidFill>
                <a:srgbClr val="000000"/>
              </a:solidFill>
              <a:latin typeface="Arial"/>
              <a:cs typeface="Arial"/>
            </a:rPr>
            <a:t>(1) The estimates are generally representative of prices paid (inclusive of taxes) at the pump on or about the 15th of the month. Estimates are based on information provided by oil companies from 1977 until 1994.  From January 1995 data from super/hypermarket chains have been included.</a:t>
          </a:r>
        </a:p>
        <a:p>
          <a:pPr algn="l" rtl="0">
            <a:defRPr sz="1000"/>
          </a:pPr>
          <a:r>
            <a:rPr lang="en-GB" sz="900" b="0" i="1" strike="noStrike">
              <a:solidFill>
                <a:srgbClr val="000000"/>
              </a:solidFill>
              <a:latin typeface="Arial"/>
              <a:cs typeface="Arial"/>
            </a:rPr>
            <a:t>(2) Maximum retail prices imposed by Order during the period 15 December 1973 to 20 December 1974.</a:t>
          </a:r>
        </a:p>
        <a:p>
          <a:pPr algn="l" rtl="0">
            <a:defRPr sz="1000"/>
          </a:pPr>
          <a:r>
            <a:rPr lang="en-GB" sz="900" b="0" i="1" strike="noStrike">
              <a:solidFill>
                <a:srgbClr val="000000"/>
              </a:solidFill>
              <a:latin typeface="Arial"/>
              <a:cs typeface="Arial"/>
            </a:rPr>
            <a:t>(3) From January 2000  diesel prices represent average prices for Ultra Low Sulphur Diesel which now accounts for virtually all diesel sold. Pump prices for both diesels are broadly the same.</a:t>
          </a:r>
        </a:p>
        <a:p>
          <a:pPr algn="l" rtl="0">
            <a:defRPr sz="1000"/>
          </a:pPr>
          <a:r>
            <a:rPr lang="en-GB" sz="900" b="0" i="1" strike="noStrike">
              <a:solidFill>
                <a:srgbClr val="000000"/>
              </a:solidFill>
              <a:latin typeface="Arial"/>
              <a:cs typeface="Arial"/>
            </a:rPr>
            <a:t>(4) Typical prices for deliveries of up to 1,000 litres of standard grade burning oil and between 2,000 and 5,000 litres of gas oil.  Prior to 1977, prices were for deliveries of 900 litres of standard grade burning oil and 2,275 litres of gas oil.  Since January 1995  prices include VAT at a rate of 8% until January 1998 when the applicable rate was reduced to 5%.</a:t>
          </a:r>
        </a:p>
        <a:p>
          <a:pPr algn="l" rtl="0">
            <a:defRPr sz="1000"/>
          </a:pPr>
          <a:r>
            <a:rPr lang="en-GB" sz="900" b="0" i="1" strike="noStrike">
              <a:solidFill>
                <a:srgbClr val="000000"/>
              </a:solidFill>
              <a:latin typeface="Arial"/>
              <a:cs typeface="Arial"/>
            </a:rPr>
            <a:t>(5) From October 1999 Four Star prices represent ‘Lead Replacement Petrol’ (LRP) which had replaced Four Star at 95 per cent of outlets at that time.  Leaded petrol has now been  phased out.  Pump prices for both petrols are broadly the same.</a:t>
          </a: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4</xdr:row>
      <xdr:rowOff>104775</xdr:rowOff>
    </xdr:from>
    <xdr:to>
      <xdr:col>10</xdr:col>
      <xdr:colOff>66676</xdr:colOff>
      <xdr:row>22</xdr:row>
      <xdr:rowOff>142875</xdr:rowOff>
    </xdr:to>
    <xdr:graphicFrame macro="">
      <xdr:nvGraphicFramePr>
        <xdr:cNvPr id="2" name="Chart 1" descr="Typical Retail Prices of Petroleum Products from November 2016 to November 2021.">
          <a:extLst>
            <a:ext uri="{FF2B5EF4-FFF2-40B4-BE49-F238E27FC236}">
              <a16:creationId xmlns:a16="http://schemas.microsoft.com/office/drawing/2014/main" id="{CDD90413-ACD2-44A2-9629-67E28C19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85725</xdr:rowOff>
    </xdr:from>
    <xdr:to>
      <xdr:col>9</xdr:col>
      <xdr:colOff>66675</xdr:colOff>
      <xdr:row>43</xdr:row>
      <xdr:rowOff>114300</xdr:rowOff>
    </xdr:to>
    <xdr:graphicFrame macro="">
      <xdr:nvGraphicFramePr>
        <xdr:cNvPr id="3" name="Chart 1" descr="Annual retail price of motor spirit and diesel from 2000&#10;">
          <a:extLst>
            <a:ext uri="{FF2B5EF4-FFF2-40B4-BE49-F238E27FC236}">
              <a16:creationId xmlns:a16="http://schemas.microsoft.com/office/drawing/2014/main" id="{484BE8F5-48B7-4E06-A262-369930F9F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188595</xdr:colOff>
      <xdr:row>4</xdr:row>
      <xdr:rowOff>123825</xdr:rowOff>
    </xdr:from>
    <xdr:to>
      <xdr:col>19</xdr:col>
      <xdr:colOff>552450</xdr:colOff>
      <xdr:row>23</xdr:row>
      <xdr:rowOff>0</xdr:rowOff>
    </xdr:to>
    <xdr:graphicFrame macro="">
      <xdr:nvGraphicFramePr>
        <xdr:cNvPr id="4" name="Chart 1" descr="Price of premium unleaded petrol and diesel excluding taxes from November 2016 to November 2021.">
          <a:extLst>
            <a:ext uri="{FF2B5EF4-FFF2-40B4-BE49-F238E27FC236}">
              <a16:creationId xmlns:a16="http://schemas.microsoft.com/office/drawing/2014/main" id="{9CEA6C5C-09A2-4086-8A8B-D389F1857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285750</xdr:colOff>
      <xdr:row>25</xdr:row>
      <xdr:rowOff>104775</xdr:rowOff>
    </xdr:from>
    <xdr:to>
      <xdr:col>19</xdr:col>
      <xdr:colOff>285750</xdr:colOff>
      <xdr:row>43</xdr:row>
      <xdr:rowOff>133350</xdr:rowOff>
    </xdr:to>
    <xdr:graphicFrame macro="">
      <xdr:nvGraphicFramePr>
        <xdr:cNvPr id="5" name="Chart 1" descr="Price of Standard Grade Burning Oil and Gas Oil from November 2016 to November 2021                         &#10;">
          <a:extLst>
            <a:ext uri="{FF2B5EF4-FFF2-40B4-BE49-F238E27FC236}">
              <a16:creationId xmlns:a16="http://schemas.microsoft.com/office/drawing/2014/main" id="{4DE6EDF3-4306-4F12-A587-32B0FAAC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4</xdr:row>
      <xdr:rowOff>114300</xdr:rowOff>
    </xdr:from>
    <xdr:to>
      <xdr:col>29</xdr:col>
      <xdr:colOff>104775</xdr:colOff>
      <xdr:row>22</xdr:row>
      <xdr:rowOff>142875</xdr:rowOff>
    </xdr:to>
    <xdr:graphicFrame macro="">
      <xdr:nvGraphicFramePr>
        <xdr:cNvPr id="6" name="Chart 1" descr="Index of crude oil prices from November 2016 to November 2021.">
          <a:extLst>
            <a:ext uri="{FF2B5EF4-FFF2-40B4-BE49-F238E27FC236}">
              <a16:creationId xmlns:a16="http://schemas.microsoft.com/office/drawing/2014/main" id="{F5E05F86-B3B3-480C-AC1B-4A032D69F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BD1EE-7512-40BA-9D1E-38C1BD141843}" name="Typical_retail_prices_of_petroleum_products_and_a_crude_oil_price_index_monthly" displayName="Typical_retail_prices_of_petroleum_products_and_a_crude_oil_price_index_monthly" ref="A10:N460" totalsRowShown="0" headerRowDxfId="82" dataDxfId="81">
  <autoFilter ref="A10:N460" xr:uid="{014BD1EE-7512-40BA-9D1E-38C1BD1418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CB3D408-0BEE-42AF-8CB2-3DDA0F7D38D6}" name="Year" dataDxfId="80"/>
    <tableColumn id="2" xr3:uid="{38C84CBA-CD17-4921-B524-E6AC0DA2B128}" name="Month" dataDxfId="79"/>
    <tableColumn id="3" xr3:uid="{F5874443-3DE7-4EC8-8A15-4D0C23959052}" name="Motor spirit:_x000a_4 star / LRP_x000a_(Pence per litre)_x000a_[Note 1]" dataDxfId="78"/>
    <tableColumn id="4" xr3:uid="{AD1E29CD-855B-4E47-841C-BECA89F0A3A4}" name="Motor spirit: Super unleaded _x000a_(Pence per litre)_x000a_[Note 1]" dataDxfId="77"/>
    <tableColumn id="5" xr3:uid="{01E387AA-5D53-43BB-92B7-AFF736E06B46}" name="Motor spirit: Premium unleaded / ULSP_x000a_(Pence per litre)_x000a_[Note 1, 2]" dataDxfId="76"/>
    <tableColumn id="6" xr3:uid="{191FD330-1110-43C2-913B-1B27F0FFC56B}" name="Derv: Diesel / ULSD_x000a_(Pence per litre)_x000a_[Note 1, 2]" dataDxfId="75"/>
    <tableColumn id="7" xr3:uid="{88995EC5-F817-4638-B5F0-4E9D21BCE769}" name="Standard grade burning oil_x000a_(Pence per litre)_x000a_[Note 1]" dataDxfId="74"/>
    <tableColumn id="8" xr3:uid="{D4B0BF3C-8A32-4574-AF25-2E54AD972FB7}" name="Gas oil_x000a_(Pence per litre)_x000a_[Note 1, 3]" dataDxfId="73"/>
    <tableColumn id="9" xr3:uid="{DDBE8109-E290-49E4-9412-66B0E34426D5}" name="Crude oil acquired by refineries_x000a_2025 = 100_x000a_[Note 4]" dataDxfId="72"/>
    <tableColumn id="10" xr3:uid="{0A895A73-2EFE-4617-8995-CAC7E6FA9CD0}" name="ULSP to ULSD Differential (Pence per litre)" dataDxfId="71">
      <calculatedColumnFormula>F11-E11</calculatedColumnFormula>
    </tableColumn>
    <tableColumn id="15" xr3:uid="{2F6EB8E3-660D-41CF-A865-984C60908C26}" name="Historic Indices: Crude oil acquired by refineries_x000a_2010 = 100" dataDxfId="70"/>
    <tableColumn id="11" xr3:uid="{42FAEF85-5C96-49FA-9039-7184C8C39857}" name="Historic Indices: Crude oil acquired by refineries_x000a_2005 = 100" dataDxfId="69"/>
    <tableColumn id="12" xr3:uid="{43FAEA59-61B6-42B8-A827-1C0E4B2475C6}" name="Historic Indices: Crude oil acquired by refineries_x000a_2000 = 100" dataDxfId="68"/>
    <tableColumn id="13" xr3:uid="{ABEE0EE5-3EF1-45D6-827D-9DF8DE9910D3}" name="Historic Indices: Crude oil acquired by refineries_x000a_1995 = 100" dataDxfId="6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12C55-F7BA-4C31-8D61-7DD2883112E6}" name="Typical_retail_prices_of_petroleum_products_and_a_crude_oil_price_index_quarterly" displayName="Typical_retail_prices_of_petroleum_products_and_a_crude_oil_price_index_quarterly" ref="A10:N160" totalsRowShown="0" headerRowDxfId="66" dataDxfId="65">
  <autoFilter ref="A10:N160" xr:uid="{E0412C55-F7BA-4C31-8D61-7DD2883112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132E26D-014D-4932-8E5D-04F76C88F478}" name="Year" dataDxfId="64"/>
    <tableColumn id="2" xr3:uid="{10B69FD3-8447-4E96-97DA-79C5CB76FFD0}" name="Quarter" dataDxfId="63"/>
    <tableColumn id="3" xr3:uid="{B2BFC644-E3BC-4921-9C83-D310AA96A6D4}" name="Motor spirit:_x000a_4 star / LRP_x000a_(Pence per litre_x000a_[Note 1]" dataDxfId="62"/>
    <tableColumn id="4" xr3:uid="{3FFDF9BA-76F4-46C2-AE0A-E991D0EC6B73}" name="Motor spirit: Super unleaded_x000a_(Pence per litre)_x000a_[Note 1]" dataDxfId="61"/>
    <tableColumn id="5" xr3:uid="{4CC145C7-D65F-4006-94E2-0CE515F3E93B}" name="Motor spirit: Premium unleaded / ULSP_x000a_(Pence per litre)_x000a_[Note 1, 2]" dataDxfId="60"/>
    <tableColumn id="6" xr3:uid="{12858F72-6437-47C0-87CD-70C5BEC4F766}" name="Derv: Diesel / ULSD_x000a_(Pence per litre)_x000a_[Note 1, 2]" dataDxfId="59"/>
    <tableColumn id="7" xr3:uid="{BED295F4-F51C-454C-9EE4-4F6C51E43257}" name="Standard grade burning oil_x000a_(Pence per litre)_x000a_[Note 1]" dataDxfId="58"/>
    <tableColumn id="8" xr3:uid="{D9F41278-1D90-47EF-9E48-AAF591AE06E5}" name="Gas oil_x000a_(Pence per litre)_x000a_[Note 1, 3]" dataDxfId="57"/>
    <tableColumn id="9" xr3:uid="{A3D162F0-B98D-49E6-8F80-244221A50DF7}" name="Crude oil acquired by refineries _x000a_2025 = 100_x000a_[Note 4]" dataDxfId="56"/>
    <tableColumn id="10" xr3:uid="{E5FCB88F-BA37-4E39-BB21-610B6443C048}" name="ULSP to ULSD Differential (Pence per litre)" dataDxfId="55">
      <calculatedColumnFormula>F11-E11</calculatedColumnFormula>
    </tableColumn>
    <tableColumn id="14" xr3:uid="{AA141886-3A49-40B6-A2C6-E4FA8EA53E75}" name="Historic Indices: Crude oil acquired by refineries_x000a_2010 = 100" dataDxfId="54"/>
    <tableColumn id="11" xr3:uid="{3CD51A42-3833-48F1-BA93-8835ECBBCC48}" name="Historic Indices: Crude oil acquired by refineries_x000a_2005 = 100" dataDxfId="53"/>
    <tableColumn id="12" xr3:uid="{BCF28430-D2CC-4657-9303-8D80CF630CB7}" name="Historic Indices: Crude oil acquired by refineries_x000a_2000 = 100" dataDxfId="52"/>
    <tableColumn id="13" xr3:uid="{3E95D94C-122C-46D4-B8CD-6335580B15AF}" name="Historic Indices: Crude oil acquired by refineries_x000a_1995 = 100" dataDxfId="5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019C41-AD27-485B-842E-C24DEB4A1EAE}" name="Typical_retail_prices_of_petroleum_products_and_a_crude_oil_price_index_annual" displayName="Typical_retail_prices_of_petroleum_products_and_a_crude_oil_price_index_annual" ref="A13:M62" totalsRowShown="0" headerRowDxfId="50" dataDxfId="49">
  <autoFilter ref="A13:M62" xr:uid="{86019C41-AD27-485B-842E-C24DEB4A1E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F322260-40AF-4A4F-9B5F-23C41E949B60}" name="Year" dataDxfId="48"/>
    <tableColumn id="2" xr3:uid="{BBC213B9-1593-4E22-91E3-18508857A490}" name="Motor spirit:_x000a_4 star / LRP_x000a_(Pence per litre)_x000a_[Note 1, 2, 3]" dataDxfId="47"/>
    <tableColumn id="3" xr3:uid="{2048FCE9-A073-4B4C-9EC3-C3BCE43D5D69}" name="Motor spirit:_x000a_Super unleaded_x000a_(Pence per litre)_x000a_[Note 1]" dataDxfId="46"/>
    <tableColumn id="4" xr3:uid="{3BCC646D-C595-4681-A4E1-AA25BBDBAFCA}" name="Motor spirit:_x000a_Premium unleaded / ULSP_x000a_(Pence per litre)_x000a_[Note 1, 4]" dataDxfId="45"/>
    <tableColumn id="5" xr3:uid="{71B38490-EDF7-4DED-AA46-9E74BEA27E43}" name="Derv: Diesel / ULSD_x000a_(Pence per litre)_x000a_[Note 1, 5]" dataDxfId="44"/>
    <tableColumn id="6" xr3:uid="{E3992A98-0C82-4EBF-AADF-37721C66AE06}" name="Standard grade burning oil_x000a_(Pence per litre)_x000a_[Note 1, 6]" dataDxfId="43"/>
    <tableColumn id="7" xr3:uid="{C41E356B-FB34-4084-919A-8DFBC891D9E7}" name="Gas oil_x000a_(Pence per litre)_x000a_[Note 1, 7]" dataDxfId="42"/>
    <tableColumn id="8" xr3:uid="{B4F383A3-880E-4DA5-951B-DA91C05239F1}" name="Crude oil acquired by refineries _x000a_2025 = 100_x000a_[Note 8]" dataDxfId="41"/>
    <tableColumn id="9" xr3:uid="{AD1D03E4-4886-4976-A307-B3258AACAD08}" name="ULSP to ULSD Differential (Pence per litre)" dataDxfId="40">
      <calculatedColumnFormula>E14-D14</calculatedColumnFormula>
    </tableColumn>
    <tableColumn id="13" xr3:uid="{51D04E67-3238-4168-A79B-4ACC87E54DCB}" name="Historic Indices: Crude oil acquired by refineries_x000a_2010 = 100" dataDxfId="39"/>
    <tableColumn id="10" xr3:uid="{B4156E5E-F275-420B-A277-C7B75A87E778}" name="Historic Indices: Crude oil acquired by refineries_x000a_2005 = 100" dataDxfId="38"/>
    <tableColumn id="11" xr3:uid="{03CFEE26-0D97-461B-AEC5-0D6DA0ACF1F7}" name="Historic Indices: Crude oil acquired by refineries_x000a_2000 = 100" dataDxfId="37"/>
    <tableColumn id="12" xr3:uid="{83877978-A773-4EFF-A899-956BD5655A92}" name="Historic Indices: Crude oil acquired by refineries_x000a_1995 = 100"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7CBB4-63DD-4DCA-8D2C-2C751911354E}" name="Typical_retail_prices_of_petroleum_products_excluding_VAT_and_duty" displayName="Typical_retail_prices_of_petroleum_products_excluding_VAT_and_duty" ref="A6:W444" totalsRowShown="0" headerRowDxfId="35" dataDxfId="34">
  <autoFilter ref="A6:W444" xr:uid="{1137CBB4-63DD-4DCA-8D2C-2C7519113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F8ACB72-9667-47C2-83B3-F569DA7F587B}" name="Year" dataDxfId="33"/>
    <tableColumn id="2" xr3:uid="{CC977744-292C-4FDF-9BD0-FD4E6319E4EE}" name="Month" dataDxfId="32"/>
    <tableColumn id="3" xr3:uid="{CF553339-18AA-4C27-94EC-1D6EB0E4564A}" name="VAT or duty change note " dataDxfId="31"/>
    <tableColumn id="4" xr3:uid="{7F2BA142-FE2C-481C-8D76-710A3CC1D002}" name="4 Star/LRP: Ex VAT_x000a_(Monthly)_x000a_(Pence per litre)" dataDxfId="30"/>
    <tableColumn id="5" xr3:uid="{DA844E95-CC03-4BBA-8319-838843049FC2}" name="4 Star/LRP:_x000a_Ex VAT &amp; Duty_x000a_(Monthly)_x000a_(Pence per litre)" dataDxfId="29"/>
    <tableColumn id="6" xr3:uid="{08383D8D-2A93-4FF1-800F-14FE23C336DE}" name="4 Star/LRP:_x000a_Ex VAT &amp; Duty_x000a_(Quarterly Average)_x000a_(Pence per litre)" dataDxfId="28"/>
    <tableColumn id="7" xr3:uid="{DAF82EAA-E5E8-4857-BBE6-DD08BA52E6BF}" name="Derv (Diesel / ULSD): Diesel / ULSD Ex VAT_x000a_(Monthly)_x000a_(Pence per litre)" dataDxfId="27">
      <calculatedColumnFormula>'4.1.1'!F23/1.2</calculatedColumnFormula>
    </tableColumn>
    <tableColumn id="8" xr3:uid="{F3774F89-8FE9-4C16-AE62-609F0467FF5D}" name="Derv (Diesel / ULSD): Ex VAT &amp; Duty_x000a_(Monthly)_x000a_(Pence per litre)" dataDxfId="26">
      <calculatedColumnFormula>G7-57.95</calculatedColumnFormula>
    </tableColumn>
    <tableColumn id="9" xr3:uid="{9017FA21-EA61-4B6F-A4C6-936CA7544F84}" name="Derv (Diesel / ULSD): Ex VAT &amp; Duty_x000a_(Quarterly Average)_x000a_(Pence per litre)" dataDxfId="25"/>
    <tableColumn id="10" xr3:uid="{1B37EF10-72E5-4151-9A2B-72B43E7D7F0D}" name="ULSP (Premium Unleaded): Ex VAT_x000a_(Monthly)_x000a_(Pence per litre)" dataDxfId="24">
      <calculatedColumnFormula>'4.1.1'!E23/1.2</calculatedColumnFormula>
    </tableColumn>
    <tableColumn id="11" xr3:uid="{B766B339-A3D7-4EA8-9A39-8A47542B2AF2}" name="ULSP (Premium Unleaded): Ex VAT &amp; Duty_x000a_(Monthly)_x000a_(Pence per litre)" dataDxfId="23">
      <calculatedColumnFormula>J7-57.95</calculatedColumnFormula>
    </tableColumn>
    <tableColumn id="12" xr3:uid="{A88C8725-FEA2-4A37-8EB3-75055C4B669A}" name="ULSP (Premium Unleaded): Ex VAT &amp; Duty_x000a_(Quarterly Average)_x000a_(Pence per litre)" dataDxfId="22"/>
    <tableColumn id="13" xr3:uid="{C2D5287F-29EB-448C-8AD1-12A988A2BB0F}" name="Standard grade burning oil (kerosene): Ex VAT_x000a_(Monthly)_x000a_(Pence per litre)" dataDxfId="21"/>
    <tableColumn id="14" xr3:uid="{64904E7A-80EA-4727-A608-18D716F73CE2}" name="Standard grade burning oil (kerosene): Ex VAT &amp; Duty _x000a_(Monthly)_x000a_(Pence per litre)" dataDxfId="20"/>
    <tableColumn id="15" xr3:uid="{93D22472-DFC7-4CBA-9D59-7629AA85710E}" name="Standard grade burning oil (kerosene): Ex VAT &amp; Duty _x000a_(Quarterly Average)_x000a_(Pence per litre)" dataDxfId="19"/>
    <tableColumn id="16" xr3:uid="{66014A76-D456-47A7-8E8C-5631E8EEDCA2}" name="Gas oil: Ex VAT _x000a_(Monthly)_x000a_(Pence per litre)" dataDxfId="18"/>
    <tableColumn id="17" xr3:uid="{3FF1A942-550F-42EB-9AD7-AECF0EEEBBB8}" name="Gas oil: Ex VAT &amp; Duty_x000a_(Monthly)_x000a_(Pence per litre)" dataDxfId="17"/>
    <tableColumn id="18" xr3:uid="{2AEAF3D3-34AC-421C-A8D6-3B467CD6B516}" name="Gas oil: Ex VAT &amp; Duty_x000a_(Quarterly Average)_x000a_(Pence per litre)" dataDxfId="16"/>
    <tableColumn id="19" xr3:uid="{8A69F00B-320B-49E3-951D-AD23E7690D18}" name="ULSP to ULSD Differential (Pence per litre)" dataDxfId="15" dataCellStyle="Comma"/>
    <tableColumn id="20" xr3:uid="{12C5F933-B3AE-4185-ADBE-420B111ABB0F}" name="Annual Average Derv: Ex VAT_x000a_(Pence per litre)" dataDxfId="14"/>
    <tableColumn id="21" xr3:uid="{FA6A7938-1631-4F07-8B72-39226DA1EE2D}" name="Annual Average Derv: Ex VAT &amp; Duty_x000a_(Pence per litre)" dataDxfId="13"/>
    <tableColumn id="22" xr3:uid="{D723543E-0DD1-42C4-83B0-9877300B02A6}" name="Annual Average ULSP: Ex VAT_x000a_(Pence per litre)" dataDxfId="12"/>
    <tableColumn id="23" xr3:uid="{DB44AE9E-19B9-498F-8E7F-70AFC38ABE2B}" name="Annual Average ULSP: Ex VAT &amp; Duty_x000a_(Pence per litre)"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42AF76-9046-4900-AF9E-0E59D56C542E}" name="Typical_retail_prices_of_petroleum_products_1954_to_2020_United_Kingdom" displayName="Typical_retail_prices_of_petroleum_products_1954_to_2020_United_Kingdom" ref="A14:I87" totalsRowShown="0" headerRowDxfId="10" dataDxfId="9">
  <autoFilter ref="A14:I87" xr:uid="{2A3193C4-7068-439C-8FDF-1E05528D3C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E6718C-8C76-4D81-A384-6AEBFCB535CF}" name="Year" dataDxfId="8"/>
    <tableColumn id="2" xr3:uid="{19D71C1B-5B06-411B-84F3-B95BA9DDB676}" name="Month" dataDxfId="7"/>
    <tableColumn id="3" xr3:uid="{87A61BEB-4D58-4AC2-B813-FC484460DEFA}" name="Motor spirit:_x000a_2 star_x000a_(Pence per litre)" dataDxfId="6"/>
    <tableColumn id="4" xr3:uid="{89F0C9C8-F145-4CE8-835B-F49C793782AD}" name="Motor spirit:_x000a_4 star/LRP_x000a_(Pence per litre)_x000a_[Note 1]" dataDxfId="5"/>
    <tableColumn id="5" xr3:uid="{8F57E3CA-F613-475B-81BE-8D51B919582C}" name="Motor spirit: Super unleaded (Pence per litre)" dataDxfId="4"/>
    <tableColumn id="6" xr3:uid="{D96C4673-9EC1-43CC-B974-B00F2DE6A791}" name="Motor spirit: Premium unleaded / ULSP_x000a_(Pence per litre)_x000a_[Note 2]" dataDxfId="3"/>
    <tableColumn id="7" xr3:uid="{DEA4D98A-04F8-486B-90C9-46D95265EE1A}" name="Derv: Diesel / ULSD_x000a_(Pence per litre)_x000a_[Note 3]" dataDxfId="2"/>
    <tableColumn id="8" xr3:uid="{AEBFA3B2-15DC-489A-8DCB-4B756EE0D94E}" name="Standard grade burning oil_x000a_(Pence per litre)_x000a_[Note 4]" dataDxfId="1"/>
    <tableColumn id="9" xr3:uid="{8B83670D-2F96-473A-BA95-A4E0709145D0}" name="Gas oil_x000a_(Pence per litre)_x000a_[Note 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road-fue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oil-and-petroleum-products-monthly-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ns.gov.uk/economy/inflationandpriceindices/bulletins/producerpriceinflation/previousreleases" TargetMode="External"/><Relationship Id="rId1" Type="http://schemas.openxmlformats.org/officeDocument/2006/relationships/hyperlink" Target="http://www.ons.gov.uk/economy/nationalaccounts/balanceofpayments/articles/asymmetriesintradedataaukperspective/2017-07-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3"/>
    <pageSetUpPr fitToPage="1"/>
  </sheetPr>
  <dimension ref="A1:Y81"/>
  <sheetViews>
    <sheetView showGridLines="0" tabSelected="1" zoomScaleNormal="100" workbookViewId="0"/>
  </sheetViews>
  <sheetFormatPr defaultColWidth="8.6328125" defaultRowHeight="12.5" x14ac:dyDescent="0.25"/>
  <cols>
    <col min="3" max="4" width="8.6328125" customWidth="1"/>
  </cols>
  <sheetData>
    <row r="1" spans="1:25" ht="36" customHeight="1" x14ac:dyDescent="0.25">
      <c r="A1" s="7" t="s">
        <v>101</v>
      </c>
      <c r="B1" s="8"/>
      <c r="C1" s="8"/>
      <c r="D1" s="8"/>
      <c r="E1" s="8"/>
      <c r="F1" s="8"/>
      <c r="G1" s="8"/>
      <c r="H1" s="8"/>
      <c r="I1" s="8"/>
      <c r="J1" s="8"/>
      <c r="K1" s="8"/>
      <c r="M1" s="9"/>
      <c r="N1" s="9"/>
      <c r="O1" s="9"/>
      <c r="P1" s="10"/>
      <c r="Q1" s="10"/>
      <c r="R1" s="10"/>
      <c r="S1" s="10"/>
      <c r="T1" s="10"/>
      <c r="U1" s="10"/>
      <c r="V1" s="10"/>
      <c r="W1" s="10"/>
      <c r="X1" s="10"/>
      <c r="Y1" s="10"/>
    </row>
    <row r="2" spans="1:25" ht="18" customHeight="1" x14ac:dyDescent="0.4">
      <c r="A2" s="11" t="s">
        <v>105</v>
      </c>
      <c r="B2" s="8"/>
      <c r="C2" s="8"/>
      <c r="D2" s="8"/>
      <c r="E2" s="8"/>
      <c r="F2" s="8"/>
      <c r="G2" s="8"/>
      <c r="H2" s="8"/>
      <c r="I2" s="8"/>
      <c r="J2" s="8"/>
      <c r="K2" s="8"/>
      <c r="L2" s="8"/>
      <c r="M2" s="10"/>
      <c r="N2" s="10"/>
      <c r="O2" s="10"/>
      <c r="P2" s="10"/>
      <c r="Q2" s="10"/>
      <c r="R2" s="10"/>
      <c r="S2" s="10"/>
      <c r="T2" s="10"/>
      <c r="U2" s="10"/>
      <c r="V2" s="10"/>
      <c r="W2" s="10"/>
      <c r="X2" s="10"/>
      <c r="Y2" s="10"/>
    </row>
    <row r="3" spans="1:25" s="10" customFormat="1" ht="18" customHeight="1" x14ac:dyDescent="0.3">
      <c r="A3" s="12" t="s">
        <v>152</v>
      </c>
      <c r="B3" s="13"/>
      <c r="C3" s="13"/>
      <c r="D3" s="14"/>
      <c r="E3" s="15"/>
      <c r="F3" s="15"/>
      <c r="G3" s="15"/>
      <c r="H3" s="15"/>
      <c r="I3" s="15"/>
      <c r="J3" s="15"/>
      <c r="K3" s="15"/>
      <c r="L3" s="15"/>
      <c r="M3" s="16"/>
    </row>
    <row r="4" spans="1:25" s="10" customFormat="1" ht="18" customHeight="1" x14ac:dyDescent="0.3">
      <c r="A4" s="12" t="s">
        <v>153</v>
      </c>
      <c r="B4" s="13"/>
      <c r="C4" s="13"/>
      <c r="D4" s="15"/>
      <c r="E4" s="15"/>
      <c r="F4" s="15"/>
      <c r="G4" s="15"/>
      <c r="H4" s="15"/>
      <c r="I4" s="15"/>
      <c r="J4" s="15"/>
      <c r="K4" s="15"/>
      <c r="L4" s="15"/>
      <c r="M4" s="16"/>
    </row>
    <row r="5" spans="1:25" s="10" customFormat="1" ht="18" customHeight="1" x14ac:dyDescent="0.3">
      <c r="A5" s="12" t="s">
        <v>158</v>
      </c>
      <c r="B5" s="13"/>
      <c r="C5" s="13"/>
      <c r="D5" s="14"/>
      <c r="E5" s="15"/>
      <c r="F5" s="15"/>
      <c r="G5" s="15"/>
      <c r="H5" s="15"/>
      <c r="I5" s="15"/>
      <c r="J5" s="15"/>
      <c r="K5" s="15"/>
      <c r="L5" s="15"/>
      <c r="M5" s="16"/>
    </row>
    <row r="6" spans="1:25" ht="36" customHeight="1" x14ac:dyDescent="0.35">
      <c r="A6" s="17" t="s">
        <v>23</v>
      </c>
      <c r="B6" s="15"/>
      <c r="C6" s="15"/>
      <c r="D6" s="15"/>
      <c r="E6" s="15"/>
      <c r="F6" s="15"/>
      <c r="G6" s="15"/>
      <c r="H6" s="15"/>
      <c r="I6" s="15"/>
      <c r="J6" s="15"/>
      <c r="K6" s="15"/>
      <c r="L6" s="15"/>
      <c r="M6" s="16"/>
    </row>
    <row r="7" spans="1:25" s="20" customFormat="1" ht="16.25" customHeight="1" x14ac:dyDescent="0.3">
      <c r="A7" s="18" t="s">
        <v>17</v>
      </c>
      <c r="B7" s="19"/>
      <c r="C7" s="19"/>
      <c r="D7" s="19"/>
      <c r="E7" s="19"/>
      <c r="F7" s="19"/>
      <c r="G7" s="19"/>
      <c r="H7" s="19"/>
      <c r="I7" s="19"/>
      <c r="J7" s="19"/>
      <c r="K7" s="19"/>
      <c r="L7" s="19"/>
      <c r="M7" s="19"/>
    </row>
    <row r="8" spans="1:25" s="20" customFormat="1" ht="16.25" customHeight="1" x14ac:dyDescent="0.3">
      <c r="A8" s="18" t="s">
        <v>151</v>
      </c>
      <c r="B8" s="19"/>
      <c r="C8" s="19"/>
      <c r="D8" s="19"/>
      <c r="E8" s="19"/>
      <c r="F8" s="19"/>
      <c r="G8" s="19"/>
      <c r="H8" s="19"/>
      <c r="I8" s="19"/>
      <c r="J8" s="19"/>
      <c r="K8" s="19"/>
      <c r="L8" s="19"/>
      <c r="M8" s="19"/>
    </row>
    <row r="9" spans="1:25" s="20" customFormat="1" ht="16.25" customHeight="1" x14ac:dyDescent="0.3">
      <c r="A9" s="18" t="s">
        <v>18</v>
      </c>
      <c r="B9" s="19"/>
      <c r="C9" s="19"/>
      <c r="D9" s="19"/>
      <c r="E9" s="19"/>
      <c r="F9" s="19"/>
      <c r="G9" s="19"/>
      <c r="H9" s="19"/>
      <c r="I9" s="19"/>
      <c r="J9" s="19"/>
      <c r="K9" s="19"/>
      <c r="L9" s="19"/>
      <c r="M9" s="19"/>
    </row>
    <row r="10" spans="1:25" s="21" customFormat="1" ht="16.25" customHeight="1" x14ac:dyDescent="0.3">
      <c r="A10" s="20" t="s">
        <v>102</v>
      </c>
    </row>
    <row r="11" spans="1:25" s="21" customFormat="1" ht="16.25" customHeight="1" x14ac:dyDescent="0.3">
      <c r="A11" s="20" t="s">
        <v>103</v>
      </c>
    </row>
    <row r="12" spans="1:25" s="21" customFormat="1" ht="16.25" customHeight="1" x14ac:dyDescent="0.3">
      <c r="A12" s="20" t="s">
        <v>119</v>
      </c>
    </row>
    <row r="13" spans="1:25" s="21" customFormat="1" ht="16.25" customHeight="1" x14ac:dyDescent="0.3">
      <c r="A13" s="20" t="s">
        <v>104</v>
      </c>
    </row>
    <row r="14" spans="1:25" ht="36" customHeight="1" x14ac:dyDescent="0.35">
      <c r="A14" s="17" t="s">
        <v>13</v>
      </c>
      <c r="B14" s="15"/>
      <c r="C14" s="15"/>
      <c r="D14" s="15"/>
      <c r="E14" s="15"/>
      <c r="F14" s="15"/>
      <c r="G14" s="15"/>
      <c r="H14" s="15"/>
      <c r="I14" s="15"/>
      <c r="J14" s="15"/>
      <c r="K14" s="15"/>
      <c r="L14" s="15"/>
      <c r="M14" s="16"/>
    </row>
    <row r="15" spans="1:25" ht="16.25" customHeight="1" x14ac:dyDescent="0.3">
      <c r="A15" s="5" t="s">
        <v>38</v>
      </c>
      <c r="B15" s="15"/>
      <c r="C15" s="15"/>
      <c r="D15" s="15"/>
      <c r="E15" s="15"/>
      <c r="F15" s="15"/>
      <c r="G15" s="15"/>
      <c r="H15" s="15"/>
      <c r="I15" s="15"/>
      <c r="J15" s="16"/>
    </row>
    <row r="16" spans="1:25" ht="16.25" customHeight="1" x14ac:dyDescent="0.3">
      <c r="A16" s="5" t="s">
        <v>39</v>
      </c>
      <c r="B16" s="15"/>
      <c r="C16" s="15"/>
      <c r="D16" s="15"/>
      <c r="E16" s="15"/>
      <c r="F16" s="15"/>
      <c r="G16" s="15"/>
      <c r="H16" s="15"/>
      <c r="I16" s="15"/>
      <c r="J16" s="16"/>
    </row>
    <row r="17" spans="1:13" ht="16.25" customHeight="1" x14ac:dyDescent="0.3">
      <c r="A17" s="5" t="s">
        <v>40</v>
      </c>
      <c r="B17" s="15"/>
      <c r="C17" s="15"/>
      <c r="D17" s="15"/>
      <c r="E17" s="15"/>
      <c r="F17" s="15"/>
      <c r="G17" s="15"/>
      <c r="H17" s="15"/>
      <c r="I17" s="15"/>
      <c r="J17" s="16"/>
    </row>
    <row r="18" spans="1:13" ht="16.25" customHeight="1" x14ac:dyDescent="0.3">
      <c r="A18" s="5" t="s">
        <v>107</v>
      </c>
      <c r="B18" s="15"/>
      <c r="C18" s="15"/>
      <c r="D18" s="15"/>
      <c r="E18" s="15"/>
      <c r="F18" s="15"/>
      <c r="G18" s="15"/>
      <c r="H18" s="15"/>
      <c r="I18" s="15"/>
      <c r="J18" s="16"/>
    </row>
    <row r="19" spans="1:13" ht="16.25" customHeight="1" x14ac:dyDescent="0.35">
      <c r="A19" s="6" t="s">
        <v>41</v>
      </c>
      <c r="B19" s="22"/>
      <c r="C19" s="22"/>
      <c r="D19" s="22"/>
    </row>
    <row r="20" spans="1:13" ht="36" customHeight="1" x14ac:dyDescent="0.35">
      <c r="A20" s="17" t="s">
        <v>14</v>
      </c>
      <c r="B20" s="15"/>
      <c r="C20" s="15"/>
      <c r="D20" s="1"/>
      <c r="E20" s="15"/>
      <c r="F20" s="15"/>
      <c r="G20" s="15"/>
      <c r="H20" s="15"/>
      <c r="I20" s="15"/>
      <c r="J20" s="15"/>
      <c r="K20" s="15"/>
      <c r="L20" s="15"/>
      <c r="M20" s="16"/>
    </row>
    <row r="21" spans="1:13" ht="16.25" customHeight="1" x14ac:dyDescent="0.3">
      <c r="A21" s="20" t="s">
        <v>29</v>
      </c>
    </row>
    <row r="22" spans="1:13" ht="16.25" customHeight="1" x14ac:dyDescent="0.3">
      <c r="A22" s="20" t="s">
        <v>117</v>
      </c>
    </row>
    <row r="23" spans="1:13" ht="16.25" customHeight="1" x14ac:dyDescent="0.3">
      <c r="A23" s="23" t="s">
        <v>110</v>
      </c>
    </row>
    <row r="24" spans="1:13" ht="36" customHeight="1" x14ac:dyDescent="0.3">
      <c r="A24" s="20" t="s">
        <v>106</v>
      </c>
    </row>
    <row r="25" spans="1:13" ht="16.25" customHeight="1" x14ac:dyDescent="0.3">
      <c r="A25" s="20" t="s">
        <v>118</v>
      </c>
    </row>
    <row r="26" spans="1:13" ht="16.25" customHeight="1" x14ac:dyDescent="0.3">
      <c r="A26" s="23" t="s">
        <v>109</v>
      </c>
    </row>
    <row r="27" spans="1:13" ht="16.25" customHeight="1" x14ac:dyDescent="0.25"/>
    <row r="28" spans="1:13" ht="16.25" customHeight="1" x14ac:dyDescent="0.25"/>
    <row r="29" spans="1:13" ht="16.25" customHeight="1" x14ac:dyDescent="0.25"/>
    <row r="30" spans="1:13" ht="16.25" customHeight="1" x14ac:dyDescent="0.25"/>
    <row r="31" spans="1:13" ht="16.399999999999999" customHeight="1" x14ac:dyDescent="0.25"/>
    <row r="32" spans="1:13"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sheetData>
  <hyperlinks>
    <hyperlink ref="A15" r:id="rId1" xr:uid="{B1E4087B-0D25-4A38-BB4A-6AED3F8C8B17}"/>
    <hyperlink ref="A16" r:id="rId2" xr:uid="{7A5B4207-5857-40C8-80FB-972E97A26F0D}"/>
    <hyperlink ref="A17" r:id="rId3" xr:uid="{6AD90D34-01E7-491C-BBD7-3777E3FC3F4B}"/>
    <hyperlink ref="A18" r:id="rId4" xr:uid="{893B2C1A-00C0-455A-81F9-B389DC85DC26}"/>
    <hyperlink ref="A19" r:id="rId5" xr:uid="{AA11DE13-7391-491D-9689-2E13EE653893}"/>
    <hyperlink ref="A23" r:id="rId6" xr:uid="{AF3630E0-8F27-4CAF-8D96-E87FE74566E2}"/>
    <hyperlink ref="A26" r:id="rId7" xr:uid="{61E6E7B3-FB1C-4BA8-9942-2E2A020486B2}"/>
  </hyperlinks>
  <pageMargins left="0" right="0" top="0.74803149606299213" bottom="0.74803149606299213" header="0.31496062992125984" footer="0.31496062992125984"/>
  <pageSetup paperSize="9" scale="71"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B421-0BC1-48DF-AE74-AA56758AD0FC}">
  <sheetPr>
    <tabColor theme="3"/>
  </sheetPr>
  <dimension ref="A1:M11"/>
  <sheetViews>
    <sheetView showGridLines="0" zoomScaleNormal="100" workbookViewId="0"/>
  </sheetViews>
  <sheetFormatPr defaultColWidth="8.6328125" defaultRowHeight="12.5" x14ac:dyDescent="0.25"/>
  <sheetData>
    <row r="1" spans="1:13" ht="18" customHeight="1" x14ac:dyDescent="0.25">
      <c r="A1" s="24" t="s">
        <v>9</v>
      </c>
      <c r="B1" s="13"/>
      <c r="C1" s="13"/>
      <c r="D1" s="1"/>
      <c r="E1" s="15"/>
      <c r="F1" s="15"/>
      <c r="G1" s="15"/>
      <c r="H1" s="15"/>
      <c r="I1" s="15"/>
      <c r="J1" s="15"/>
      <c r="K1" s="15"/>
      <c r="L1" s="15"/>
      <c r="M1" s="16"/>
    </row>
    <row r="2" spans="1:13" ht="18" customHeight="1" x14ac:dyDescent="0.25">
      <c r="A2" s="15" t="s">
        <v>10</v>
      </c>
      <c r="B2" s="15"/>
      <c r="C2" s="15"/>
      <c r="E2" s="15"/>
      <c r="F2" s="15"/>
      <c r="G2" s="15"/>
      <c r="H2" s="15"/>
      <c r="I2" s="15"/>
      <c r="J2" s="15"/>
      <c r="K2" s="15"/>
      <c r="L2" s="15"/>
      <c r="M2" s="16"/>
    </row>
    <row r="3" spans="1:13" ht="18" customHeight="1" x14ac:dyDescent="0.25">
      <c r="A3" s="4" t="s">
        <v>15</v>
      </c>
      <c r="B3" s="15"/>
      <c r="C3" s="15"/>
      <c r="D3" s="4"/>
      <c r="E3" s="15"/>
      <c r="F3" s="15"/>
      <c r="G3" s="15"/>
      <c r="H3" s="15"/>
      <c r="I3" s="15"/>
      <c r="J3" s="15"/>
      <c r="K3" s="15"/>
      <c r="L3" s="15"/>
      <c r="M3" s="16"/>
    </row>
    <row r="4" spans="1:13" ht="18" customHeight="1" x14ac:dyDescent="0.25">
      <c r="A4" s="4" t="s">
        <v>116</v>
      </c>
      <c r="B4" s="15"/>
      <c r="C4" s="15"/>
      <c r="D4" s="4"/>
      <c r="E4" s="15"/>
      <c r="F4" s="15"/>
      <c r="G4" s="15"/>
      <c r="H4" s="15"/>
      <c r="I4" s="15"/>
      <c r="J4" s="15"/>
      <c r="K4" s="15"/>
      <c r="L4" s="15"/>
      <c r="M4" s="16"/>
    </row>
    <row r="5" spans="1:13" ht="18" customHeight="1" x14ac:dyDescent="0.25">
      <c r="A5" s="4" t="s">
        <v>16</v>
      </c>
      <c r="B5" s="15"/>
      <c r="C5" s="15"/>
      <c r="E5" s="15"/>
      <c r="F5" s="15"/>
      <c r="G5" s="15"/>
      <c r="H5" s="15"/>
      <c r="I5" s="15"/>
      <c r="J5" s="15"/>
      <c r="K5" s="15"/>
      <c r="L5" s="15"/>
      <c r="M5" s="16"/>
    </row>
    <row r="6" spans="1:13" ht="18" customHeight="1" x14ac:dyDescent="0.25">
      <c r="A6" s="4" t="s">
        <v>115</v>
      </c>
      <c r="B6" s="15"/>
      <c r="C6" s="15"/>
      <c r="E6" s="15"/>
      <c r="F6" s="15"/>
      <c r="G6" s="15"/>
      <c r="H6" s="15"/>
      <c r="I6" s="15"/>
      <c r="J6" s="15"/>
      <c r="K6" s="15"/>
      <c r="L6" s="15"/>
      <c r="M6" s="16"/>
    </row>
    <row r="7" spans="1:13" ht="18" customHeight="1" x14ac:dyDescent="0.25">
      <c r="A7" s="4" t="s">
        <v>45</v>
      </c>
      <c r="B7" s="15"/>
      <c r="C7" s="15"/>
      <c r="E7" s="15"/>
      <c r="F7" s="15"/>
      <c r="G7" s="15"/>
      <c r="H7" s="15"/>
      <c r="I7" s="15"/>
      <c r="J7" s="15"/>
      <c r="K7" s="15"/>
      <c r="L7" s="15"/>
      <c r="M7" s="16"/>
    </row>
    <row r="8" spans="1:13" ht="36" customHeight="1" x14ac:dyDescent="0.35">
      <c r="A8" s="25" t="s">
        <v>53</v>
      </c>
      <c r="B8" s="25"/>
      <c r="C8" s="25"/>
      <c r="E8" s="25"/>
      <c r="F8" s="25"/>
      <c r="G8" s="25"/>
      <c r="H8" s="25"/>
      <c r="I8" s="25"/>
      <c r="J8" s="25"/>
      <c r="K8" s="25"/>
      <c r="L8" s="25"/>
      <c r="M8" s="26"/>
    </row>
    <row r="9" spans="1:13" ht="18" customHeight="1" x14ac:dyDescent="0.25">
      <c r="A9" s="4" t="s">
        <v>53</v>
      </c>
    </row>
    <row r="10" spans="1:13" ht="36" customHeight="1" x14ac:dyDescent="0.35">
      <c r="A10" s="25" t="s">
        <v>11</v>
      </c>
      <c r="B10" s="25"/>
      <c r="C10" s="25"/>
      <c r="E10" s="25"/>
      <c r="F10" s="25"/>
      <c r="G10" s="25"/>
      <c r="H10" s="25"/>
      <c r="I10" s="25"/>
      <c r="J10" s="25"/>
      <c r="K10" s="25"/>
      <c r="L10" s="25"/>
      <c r="M10" s="26"/>
    </row>
    <row r="11" spans="1:13" ht="18" customHeight="1" x14ac:dyDescent="0.25">
      <c r="A11" s="4" t="s">
        <v>12</v>
      </c>
      <c r="B11" s="15"/>
      <c r="C11" s="15"/>
      <c r="D11" s="4"/>
      <c r="E11" s="15"/>
      <c r="F11" s="15"/>
      <c r="G11" s="15"/>
      <c r="H11" s="15"/>
      <c r="I11" s="15"/>
      <c r="J11" s="15"/>
      <c r="K11" s="15"/>
      <c r="L11" s="15"/>
      <c r="M11" s="16"/>
    </row>
  </sheetData>
  <hyperlinks>
    <hyperlink ref="A3" location="'4.1.1'!A1" display="Table 4.1.1: Monthly retail prices of petroleum products and a crude oil price index" xr:uid="{D1C45E89-CA9E-441B-A4A0-DF36EA53C682}"/>
    <hyperlink ref="A11" location="Methodology!A1" display="Methodology notes" xr:uid="{2FA31AB1-3518-44CD-9560-7F4A78D03E50}"/>
    <hyperlink ref="A5" location="'4.1.2'!A1" display="Table 4.1.2: Annual retail prices of petroleum products and a crude oil price index" xr:uid="{1AADDE50-4355-4D7A-A713-6DA34FF6ACEC}"/>
    <hyperlink ref="A9" location="Charts!A1" display="Charts" xr:uid="{D25968C0-9135-43AD-882E-A4F897F62228}"/>
    <hyperlink ref="A7" location="'4.1.3'!A1" display="Table 4.1.3: Typical January retail prices of petroleum products and a crude oil price index" xr:uid="{DB8AF8E5-B475-4363-8209-230759633639}"/>
    <hyperlink ref="A4" location="'4.1.1 (Quarterly)'!A1" display="Table 4.1.1 Typical retail prices of petroleum products and a crude oil price index (quarterly)" xr:uid="{4A737C30-57CA-4B11-81C5-C4867CFF9395}"/>
    <hyperlink ref="A6" location="'4.1.2 (excl VAT)'!A1" display="Table 4.1.2: Typical retail prices of petroleum products excluding VAT and duty" xr:uid="{79FA16A4-3BE9-4315-9DB5-3937EE68E33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B07F-0BC3-4574-B9B5-CD9319FE27AB}">
  <sheetPr>
    <tabColor theme="4"/>
  </sheetPr>
  <dimension ref="A1:N461"/>
  <sheetViews>
    <sheetView showGridLines="0" zoomScaleNormal="100" workbookViewId="0">
      <pane ySplit="10" topLeftCell="A440" activePane="bottomLeft" state="frozen"/>
      <selection pane="bottomLeft"/>
    </sheetView>
  </sheetViews>
  <sheetFormatPr defaultColWidth="15" defaultRowHeight="12.5" x14ac:dyDescent="0.25"/>
  <cols>
    <col min="1" max="1" width="8.08984375" customWidth="1"/>
    <col min="2" max="2" width="10.6328125" customWidth="1"/>
    <col min="3" max="14" width="15.54296875" customWidth="1"/>
  </cols>
  <sheetData>
    <row r="1" spans="1:14" ht="18" customHeight="1" x14ac:dyDescent="0.25">
      <c r="A1" s="27" t="s">
        <v>19</v>
      </c>
      <c r="B1" s="27"/>
      <c r="C1" s="27"/>
      <c r="D1" s="27"/>
      <c r="E1" s="27"/>
      <c r="F1" s="27"/>
      <c r="G1" s="27"/>
      <c r="H1" s="27"/>
      <c r="I1" s="27"/>
      <c r="J1" s="2"/>
      <c r="K1" s="2"/>
      <c r="L1" s="28"/>
      <c r="M1" s="28"/>
      <c r="N1" s="28"/>
    </row>
    <row r="2" spans="1:14" ht="18" customHeight="1" x14ac:dyDescent="0.25">
      <c r="A2" s="15" t="s">
        <v>147</v>
      </c>
      <c r="B2" s="27"/>
      <c r="C2" s="27"/>
      <c r="D2" s="27"/>
      <c r="E2" s="27"/>
      <c r="F2" s="27"/>
      <c r="G2" s="27"/>
      <c r="H2" s="27"/>
      <c r="I2" s="27"/>
      <c r="J2" s="2"/>
      <c r="K2" s="2"/>
      <c r="L2" s="28"/>
      <c r="M2" s="28"/>
      <c r="N2" s="28"/>
    </row>
    <row r="3" spans="1:14" ht="18" customHeight="1" x14ac:dyDescent="0.25">
      <c r="A3" s="15" t="s">
        <v>145</v>
      </c>
      <c r="B3" s="27"/>
      <c r="C3" s="27"/>
      <c r="D3" s="27"/>
      <c r="E3" s="27"/>
      <c r="F3" s="27"/>
      <c r="G3" s="27"/>
      <c r="H3" s="27"/>
      <c r="I3" s="27"/>
      <c r="J3" s="2"/>
      <c r="K3" s="2"/>
      <c r="L3" s="28"/>
      <c r="M3" s="28"/>
      <c r="N3" s="28"/>
    </row>
    <row r="4" spans="1:14" ht="18" customHeight="1" x14ac:dyDescent="0.25">
      <c r="A4" s="15" t="s">
        <v>120</v>
      </c>
      <c r="B4" s="27"/>
      <c r="C4" s="27"/>
      <c r="D4" s="27"/>
      <c r="E4" s="27"/>
      <c r="F4" s="27"/>
      <c r="G4" s="27"/>
      <c r="H4" s="27"/>
      <c r="I4" s="27"/>
      <c r="J4" s="2"/>
      <c r="K4" s="2"/>
      <c r="L4" s="28"/>
      <c r="M4" s="28"/>
      <c r="N4" s="28"/>
    </row>
    <row r="5" spans="1:14" ht="18" customHeight="1" x14ac:dyDescent="0.25">
      <c r="A5" s="15" t="s">
        <v>139</v>
      </c>
      <c r="B5" s="27"/>
      <c r="C5" s="27"/>
      <c r="D5" s="27"/>
      <c r="E5" s="27"/>
      <c r="F5" s="27"/>
      <c r="G5" s="27"/>
      <c r="H5" s="27"/>
      <c r="I5" s="27"/>
      <c r="J5" s="2"/>
      <c r="K5" s="2"/>
      <c r="L5" s="28"/>
      <c r="M5" s="28"/>
      <c r="N5" s="28"/>
    </row>
    <row r="6" spans="1:14" ht="18" customHeight="1" x14ac:dyDescent="0.35">
      <c r="A6" s="22" t="s">
        <v>143</v>
      </c>
      <c r="B6" s="27"/>
      <c r="C6" s="27"/>
      <c r="D6" s="27"/>
      <c r="E6" s="27"/>
      <c r="F6" s="27"/>
      <c r="G6" s="27"/>
      <c r="H6" s="27"/>
      <c r="I6" s="27"/>
      <c r="J6" s="2"/>
      <c r="K6" s="2"/>
      <c r="L6" s="28"/>
      <c r="M6" s="28"/>
      <c r="N6" s="28"/>
    </row>
    <row r="7" spans="1:14" ht="18" customHeight="1" x14ac:dyDescent="0.35">
      <c r="A7" s="25" t="s">
        <v>136</v>
      </c>
    </row>
    <row r="8" spans="1:14" ht="18" customHeight="1" x14ac:dyDescent="0.35">
      <c r="A8" s="22" t="s">
        <v>141</v>
      </c>
      <c r="B8" s="27"/>
      <c r="C8" s="27"/>
      <c r="D8" s="27"/>
      <c r="E8" s="27"/>
      <c r="F8" s="27"/>
      <c r="G8" s="27"/>
      <c r="H8" s="27"/>
      <c r="I8" s="27"/>
      <c r="J8" s="2"/>
      <c r="K8" s="2"/>
      <c r="L8" s="28"/>
      <c r="M8" s="28"/>
      <c r="N8" s="28"/>
    </row>
    <row r="9" spans="1:14" ht="18" customHeight="1" x14ac:dyDescent="0.35">
      <c r="A9" s="22" t="s">
        <v>108</v>
      </c>
      <c r="B9" s="27"/>
      <c r="C9" s="27"/>
      <c r="D9" s="27"/>
      <c r="E9" s="27"/>
      <c r="F9" s="27"/>
      <c r="G9" s="27"/>
      <c r="H9" s="27"/>
      <c r="I9" s="27"/>
      <c r="J9" s="2"/>
      <c r="K9" s="2"/>
      <c r="L9" s="28"/>
      <c r="M9" s="28"/>
      <c r="N9" s="28"/>
    </row>
    <row r="10" spans="1:14" ht="64.5" x14ac:dyDescent="0.3">
      <c r="A10" s="67" t="s">
        <v>30</v>
      </c>
      <c r="B10" s="29" t="s">
        <v>31</v>
      </c>
      <c r="C10" s="30" t="s">
        <v>59</v>
      </c>
      <c r="D10" s="30" t="s">
        <v>56</v>
      </c>
      <c r="E10" s="30" t="s">
        <v>57</v>
      </c>
      <c r="F10" s="30" t="s">
        <v>58</v>
      </c>
      <c r="G10" s="30" t="s">
        <v>60</v>
      </c>
      <c r="H10" s="30" t="s">
        <v>61</v>
      </c>
      <c r="I10" s="31" t="s">
        <v>133</v>
      </c>
      <c r="J10" s="32" t="s">
        <v>65</v>
      </c>
      <c r="K10" s="31" t="s">
        <v>134</v>
      </c>
      <c r="L10" s="31" t="s">
        <v>64</v>
      </c>
      <c r="M10" s="31" t="s">
        <v>63</v>
      </c>
      <c r="N10" s="31" t="s">
        <v>62</v>
      </c>
    </row>
    <row r="11" spans="1:14" s="65" customFormat="1" ht="14.25" customHeight="1" x14ac:dyDescent="0.25">
      <c r="A11" s="33">
        <v>1989</v>
      </c>
      <c r="B11" s="68">
        <v>32509</v>
      </c>
      <c r="C11" s="69">
        <v>37.14</v>
      </c>
      <c r="D11" s="37"/>
      <c r="E11" s="37">
        <v>36.020000000000003</v>
      </c>
      <c r="F11" s="37">
        <v>34.17</v>
      </c>
      <c r="G11" s="37">
        <v>11.41</v>
      </c>
      <c r="H11" s="37">
        <v>11.15</v>
      </c>
      <c r="I11" s="37"/>
      <c r="J11" s="70"/>
      <c r="K11" s="70"/>
      <c r="L11" s="33"/>
      <c r="M11" s="34"/>
      <c r="N11" s="34"/>
    </row>
    <row r="12" spans="1:14" s="65" customFormat="1" ht="14.25" customHeight="1" x14ac:dyDescent="0.25">
      <c r="A12" s="33">
        <v>1989</v>
      </c>
      <c r="B12" s="68">
        <v>32540</v>
      </c>
      <c r="C12" s="69">
        <v>38.299999999999997</v>
      </c>
      <c r="D12" s="37"/>
      <c r="E12" s="37">
        <v>36.880000000000003</v>
      </c>
      <c r="F12" s="37">
        <v>35.03</v>
      </c>
      <c r="G12" s="37">
        <v>10.83</v>
      </c>
      <c r="H12" s="37">
        <v>10.49</v>
      </c>
      <c r="I12" s="37"/>
      <c r="J12" s="70"/>
      <c r="K12" s="70"/>
      <c r="L12" s="33"/>
      <c r="M12" s="76"/>
      <c r="N12" s="76"/>
    </row>
    <row r="13" spans="1:14" s="65" customFormat="1" ht="14.25" customHeight="1" x14ac:dyDescent="0.25">
      <c r="A13" s="33">
        <v>1989</v>
      </c>
      <c r="B13" s="68">
        <v>32568</v>
      </c>
      <c r="C13" s="69">
        <v>38.85</v>
      </c>
      <c r="D13" s="37"/>
      <c r="E13" s="37">
        <v>37.299999999999997</v>
      </c>
      <c r="F13" s="37">
        <v>35.090000000000003</v>
      </c>
      <c r="G13" s="37">
        <v>11.4</v>
      </c>
      <c r="H13" s="37">
        <v>10.9</v>
      </c>
      <c r="I13" s="37"/>
      <c r="J13" s="70"/>
      <c r="K13" s="70"/>
      <c r="L13" s="33"/>
      <c r="M13" s="69"/>
      <c r="N13" s="69"/>
    </row>
    <row r="14" spans="1:14" s="65" customFormat="1" ht="14.25" customHeight="1" x14ac:dyDescent="0.25">
      <c r="A14" s="33">
        <v>1989</v>
      </c>
      <c r="B14" s="68">
        <v>32599</v>
      </c>
      <c r="C14" s="69">
        <v>41.14</v>
      </c>
      <c r="D14" s="37"/>
      <c r="E14" s="37">
        <v>39.090000000000003</v>
      </c>
      <c r="F14" s="37">
        <v>36.08</v>
      </c>
      <c r="G14" s="37">
        <v>11.45</v>
      </c>
      <c r="H14" s="37">
        <v>10.83</v>
      </c>
      <c r="I14" s="37"/>
      <c r="J14" s="70"/>
      <c r="K14" s="70"/>
      <c r="L14" s="33"/>
      <c r="M14" s="69"/>
      <c r="N14" s="69"/>
    </row>
    <row r="15" spans="1:14" s="65" customFormat="1" ht="14.25" customHeight="1" x14ac:dyDescent="0.25">
      <c r="A15" s="33">
        <v>1989</v>
      </c>
      <c r="B15" s="68">
        <v>32629</v>
      </c>
      <c r="C15" s="69">
        <v>42.83</v>
      </c>
      <c r="D15" s="37"/>
      <c r="E15" s="37">
        <v>40.81</v>
      </c>
      <c r="F15" s="37">
        <v>36.06</v>
      </c>
      <c r="G15" s="37">
        <v>11.41</v>
      </c>
      <c r="H15" s="37">
        <v>10.81</v>
      </c>
      <c r="I15" s="37"/>
      <c r="J15" s="70"/>
      <c r="K15" s="70"/>
      <c r="L15" s="33"/>
      <c r="M15" s="69"/>
      <c r="N15" s="69"/>
    </row>
    <row r="16" spans="1:14" s="65" customFormat="1" ht="14.25" customHeight="1" x14ac:dyDescent="0.25">
      <c r="A16" s="33">
        <v>1989</v>
      </c>
      <c r="B16" s="68">
        <v>32660</v>
      </c>
      <c r="C16" s="69">
        <v>42.7</v>
      </c>
      <c r="D16" s="37"/>
      <c r="E16" s="37">
        <v>40.74</v>
      </c>
      <c r="F16" s="37">
        <v>35.93</v>
      </c>
      <c r="G16" s="37">
        <v>11.48</v>
      </c>
      <c r="H16" s="37">
        <v>11.26</v>
      </c>
      <c r="I16" s="37"/>
      <c r="J16" s="70"/>
      <c r="K16" s="70"/>
      <c r="L16" s="33"/>
      <c r="M16" s="69"/>
      <c r="N16" s="69"/>
    </row>
    <row r="17" spans="1:14" s="65" customFormat="1" ht="14.25" customHeight="1" x14ac:dyDescent="0.25">
      <c r="A17" s="33">
        <v>1989</v>
      </c>
      <c r="B17" s="68">
        <v>32690</v>
      </c>
      <c r="C17" s="69">
        <v>41.49</v>
      </c>
      <c r="D17" s="37"/>
      <c r="E17" s="37">
        <v>39.26</v>
      </c>
      <c r="F17" s="37">
        <v>35.869999999999997</v>
      </c>
      <c r="G17" s="37">
        <v>11</v>
      </c>
      <c r="H17" s="37">
        <v>10.91</v>
      </c>
      <c r="I17" s="37"/>
      <c r="J17" s="70"/>
      <c r="K17" s="70"/>
      <c r="L17" s="33"/>
      <c r="M17" s="69"/>
      <c r="N17" s="69"/>
    </row>
    <row r="18" spans="1:14" s="65" customFormat="1" ht="14.25" customHeight="1" x14ac:dyDescent="0.25">
      <c r="A18" s="33">
        <v>1989</v>
      </c>
      <c r="B18" s="68">
        <v>32721</v>
      </c>
      <c r="C18" s="69">
        <v>39.92</v>
      </c>
      <c r="D18" s="37"/>
      <c r="E18" s="37">
        <v>37.4</v>
      </c>
      <c r="F18" s="37">
        <v>35.700000000000003</v>
      </c>
      <c r="G18" s="37">
        <v>11.48</v>
      </c>
      <c r="H18" s="37">
        <v>11.19</v>
      </c>
      <c r="I18" s="37"/>
      <c r="J18" s="70"/>
      <c r="K18" s="70"/>
      <c r="L18" s="33"/>
      <c r="M18" s="69"/>
      <c r="N18" s="69"/>
    </row>
    <row r="19" spans="1:14" s="65" customFormat="1" ht="14.25" customHeight="1" x14ac:dyDescent="0.25">
      <c r="A19" s="33">
        <v>1989</v>
      </c>
      <c r="B19" s="68">
        <v>32752</v>
      </c>
      <c r="C19" s="69">
        <v>40.79</v>
      </c>
      <c r="D19" s="37"/>
      <c r="E19" s="37">
        <v>38.19</v>
      </c>
      <c r="F19" s="37">
        <v>36</v>
      </c>
      <c r="G19" s="37">
        <v>12.33</v>
      </c>
      <c r="H19" s="37">
        <v>11.89</v>
      </c>
      <c r="I19" s="37"/>
      <c r="J19" s="70"/>
      <c r="K19" s="70"/>
      <c r="L19" s="33"/>
      <c r="M19" s="69"/>
      <c r="N19" s="69"/>
    </row>
    <row r="20" spans="1:14" s="65" customFormat="1" ht="14.25" customHeight="1" x14ac:dyDescent="0.25">
      <c r="A20" s="33">
        <v>1989</v>
      </c>
      <c r="B20" s="68">
        <v>32782</v>
      </c>
      <c r="C20" s="69">
        <v>40.89</v>
      </c>
      <c r="D20" s="37"/>
      <c r="E20" s="37">
        <v>38.299999999999997</v>
      </c>
      <c r="F20" s="37">
        <v>37.33</v>
      </c>
      <c r="G20" s="37">
        <v>13.13</v>
      </c>
      <c r="H20" s="37">
        <v>12.5</v>
      </c>
      <c r="I20" s="37"/>
      <c r="J20" s="70"/>
      <c r="K20" s="70"/>
      <c r="L20" s="33"/>
      <c r="M20" s="69"/>
      <c r="N20" s="69"/>
    </row>
    <row r="21" spans="1:14" s="65" customFormat="1" ht="14.25" customHeight="1" x14ac:dyDescent="0.25">
      <c r="A21" s="33">
        <v>1989</v>
      </c>
      <c r="B21" s="68">
        <v>32813</v>
      </c>
      <c r="C21" s="69">
        <v>40.68</v>
      </c>
      <c r="D21" s="37"/>
      <c r="E21" s="37">
        <v>38.08</v>
      </c>
      <c r="F21" s="37">
        <v>37.76</v>
      </c>
      <c r="G21" s="37">
        <v>13.79</v>
      </c>
      <c r="H21" s="37">
        <v>13.28</v>
      </c>
      <c r="I21" s="37"/>
      <c r="J21" s="70"/>
      <c r="K21" s="70"/>
      <c r="L21" s="33"/>
      <c r="M21" s="69"/>
      <c r="N21" s="69"/>
    </row>
    <row r="22" spans="1:14" s="65" customFormat="1" ht="14.25" customHeight="1" x14ac:dyDescent="0.25">
      <c r="A22" s="33">
        <v>1989</v>
      </c>
      <c r="B22" s="68">
        <v>32843</v>
      </c>
      <c r="C22" s="69">
        <v>39.97</v>
      </c>
      <c r="D22" s="37"/>
      <c r="E22" s="37">
        <v>37.380000000000003</v>
      </c>
      <c r="F22" s="37">
        <v>39.159999999999997</v>
      </c>
      <c r="G22" s="37">
        <v>14.71</v>
      </c>
      <c r="H22" s="37">
        <v>14.44</v>
      </c>
      <c r="I22" s="37"/>
      <c r="J22" s="70"/>
      <c r="K22" s="70"/>
      <c r="L22" s="33"/>
      <c r="M22" s="69"/>
      <c r="N22" s="69"/>
    </row>
    <row r="23" spans="1:14" s="65" customFormat="1" ht="14.25" customHeight="1" x14ac:dyDescent="0.25">
      <c r="A23" s="33">
        <v>1990</v>
      </c>
      <c r="B23" s="68">
        <v>32874</v>
      </c>
      <c r="C23" s="69">
        <v>40.92</v>
      </c>
      <c r="D23" s="37"/>
      <c r="E23" s="37">
        <v>38.369999999999997</v>
      </c>
      <c r="F23" s="37">
        <v>39.21</v>
      </c>
      <c r="G23" s="37">
        <v>15.45</v>
      </c>
      <c r="H23" s="37">
        <v>15.46</v>
      </c>
      <c r="I23" s="37"/>
      <c r="J23" s="70"/>
      <c r="K23" s="70"/>
      <c r="L23" s="33"/>
      <c r="M23" s="69"/>
      <c r="N23" s="69"/>
    </row>
    <row r="24" spans="1:14" s="65" customFormat="1" ht="14.25" customHeight="1" x14ac:dyDescent="0.25">
      <c r="A24" s="33">
        <v>1990</v>
      </c>
      <c r="B24" s="68">
        <v>32905</v>
      </c>
      <c r="C24" s="69">
        <v>40.85</v>
      </c>
      <c r="D24" s="37"/>
      <c r="E24" s="37">
        <v>38.26</v>
      </c>
      <c r="F24" s="37">
        <v>37.619999999999997</v>
      </c>
      <c r="G24" s="37">
        <v>13.64</v>
      </c>
      <c r="H24" s="37">
        <v>12.96</v>
      </c>
      <c r="I24" s="37"/>
      <c r="J24" s="70"/>
      <c r="K24" s="70"/>
      <c r="L24" s="33"/>
      <c r="M24" s="69"/>
      <c r="N24" s="69"/>
    </row>
    <row r="25" spans="1:14" s="65" customFormat="1" ht="14.25" customHeight="1" x14ac:dyDescent="0.25">
      <c r="A25" s="33">
        <v>1990</v>
      </c>
      <c r="B25" s="68">
        <v>32933</v>
      </c>
      <c r="C25" s="69">
        <v>40.9</v>
      </c>
      <c r="D25" s="37"/>
      <c r="E25" s="37">
        <v>38.28</v>
      </c>
      <c r="F25" s="37">
        <v>37.369999999999997</v>
      </c>
      <c r="G25" s="37">
        <v>13.04</v>
      </c>
      <c r="H25" s="37">
        <v>12.56</v>
      </c>
      <c r="I25" s="37"/>
      <c r="J25" s="70"/>
      <c r="K25" s="70"/>
      <c r="L25" s="33"/>
      <c r="M25" s="69"/>
      <c r="N25" s="69"/>
    </row>
    <row r="26" spans="1:14" s="65" customFormat="1" ht="14.25" customHeight="1" x14ac:dyDescent="0.25">
      <c r="A26" s="33">
        <v>1990</v>
      </c>
      <c r="B26" s="68">
        <v>32964</v>
      </c>
      <c r="C26" s="69">
        <v>44.27</v>
      </c>
      <c r="D26" s="37"/>
      <c r="E26" s="37">
        <v>41.37</v>
      </c>
      <c r="F26" s="37">
        <v>39.19</v>
      </c>
      <c r="G26" s="37">
        <v>12.47</v>
      </c>
      <c r="H26" s="37">
        <v>12.37</v>
      </c>
      <c r="I26" s="37"/>
      <c r="J26" s="70"/>
      <c r="K26" s="70"/>
      <c r="L26" s="33"/>
      <c r="M26" s="69"/>
      <c r="N26" s="69"/>
    </row>
    <row r="27" spans="1:14" s="65" customFormat="1" ht="14.25" customHeight="1" x14ac:dyDescent="0.25">
      <c r="A27" s="33">
        <v>1990</v>
      </c>
      <c r="B27" s="68">
        <v>32994</v>
      </c>
      <c r="C27" s="69">
        <v>43.84</v>
      </c>
      <c r="D27" s="37"/>
      <c r="E27" s="37">
        <v>40.98</v>
      </c>
      <c r="F27" s="37">
        <v>39.68</v>
      </c>
      <c r="G27" s="37">
        <v>12.19</v>
      </c>
      <c r="H27" s="37">
        <v>11.92</v>
      </c>
      <c r="I27" s="37"/>
      <c r="J27" s="70"/>
      <c r="K27" s="70"/>
      <c r="L27" s="33"/>
      <c r="M27" s="69"/>
      <c r="N27" s="69"/>
    </row>
    <row r="28" spans="1:14" s="65" customFormat="1" ht="14.25" customHeight="1" x14ac:dyDescent="0.25">
      <c r="A28" s="33">
        <v>1990</v>
      </c>
      <c r="B28" s="68">
        <v>33025</v>
      </c>
      <c r="C28" s="69">
        <v>43.73</v>
      </c>
      <c r="D28" s="37"/>
      <c r="E28" s="37">
        <v>40.83</v>
      </c>
      <c r="F28" s="37">
        <v>38.130000000000003</v>
      </c>
      <c r="G28" s="37">
        <v>11.84</v>
      </c>
      <c r="H28" s="37">
        <v>11.51</v>
      </c>
      <c r="I28" s="37"/>
      <c r="J28" s="70"/>
      <c r="K28" s="70"/>
      <c r="L28" s="33"/>
      <c r="M28" s="69"/>
      <c r="N28" s="69"/>
    </row>
    <row r="29" spans="1:14" s="65" customFormat="1" ht="14.25" customHeight="1" x14ac:dyDescent="0.25">
      <c r="A29" s="33">
        <v>1990</v>
      </c>
      <c r="B29" s="68">
        <v>33055</v>
      </c>
      <c r="C29" s="69">
        <v>43.26</v>
      </c>
      <c r="D29" s="37"/>
      <c r="E29" s="37">
        <v>40.33</v>
      </c>
      <c r="F29" s="37">
        <v>37.58</v>
      </c>
      <c r="G29" s="37">
        <v>12.17</v>
      </c>
      <c r="H29" s="37">
        <v>11.9</v>
      </c>
      <c r="I29" s="37"/>
      <c r="J29" s="70"/>
      <c r="K29" s="70"/>
      <c r="L29" s="33"/>
      <c r="M29" s="69"/>
      <c r="N29" s="69"/>
    </row>
    <row r="30" spans="1:14" s="65" customFormat="1" ht="14.25" customHeight="1" x14ac:dyDescent="0.25">
      <c r="A30" s="33">
        <v>1990</v>
      </c>
      <c r="B30" s="68">
        <v>33086</v>
      </c>
      <c r="C30" s="69">
        <v>46.82</v>
      </c>
      <c r="D30" s="37"/>
      <c r="E30" s="37">
        <v>43.89</v>
      </c>
      <c r="F30" s="37">
        <v>40.26</v>
      </c>
      <c r="G30" s="37">
        <v>15.39</v>
      </c>
      <c r="H30" s="37">
        <v>14.93</v>
      </c>
      <c r="I30" s="37"/>
      <c r="J30" s="70"/>
      <c r="K30" s="70"/>
      <c r="L30" s="33"/>
      <c r="M30" s="69"/>
      <c r="N30" s="69"/>
    </row>
    <row r="31" spans="1:14" s="65" customFormat="1" ht="14.25" customHeight="1" x14ac:dyDescent="0.25">
      <c r="A31" s="33">
        <v>1990</v>
      </c>
      <c r="B31" s="68">
        <v>33117</v>
      </c>
      <c r="C31" s="69">
        <v>50.64</v>
      </c>
      <c r="D31" s="37"/>
      <c r="E31" s="37">
        <v>47.71</v>
      </c>
      <c r="F31" s="37">
        <v>42.67</v>
      </c>
      <c r="G31" s="37">
        <v>18.309999999999999</v>
      </c>
      <c r="H31" s="37">
        <v>16.940000000000001</v>
      </c>
      <c r="I31" s="37"/>
      <c r="J31" s="70"/>
      <c r="K31" s="70"/>
      <c r="L31" s="33"/>
      <c r="M31" s="69"/>
      <c r="N31" s="69"/>
    </row>
    <row r="32" spans="1:14" s="65" customFormat="1" ht="14.25" customHeight="1" x14ac:dyDescent="0.25">
      <c r="A32" s="33">
        <v>1990</v>
      </c>
      <c r="B32" s="68">
        <v>33147</v>
      </c>
      <c r="C32" s="69">
        <v>51.45</v>
      </c>
      <c r="D32" s="37"/>
      <c r="E32" s="37">
        <v>48.52</v>
      </c>
      <c r="F32" s="37">
        <v>45.85</v>
      </c>
      <c r="G32" s="37">
        <v>23.91</v>
      </c>
      <c r="H32" s="37">
        <v>19.66</v>
      </c>
      <c r="I32" s="37"/>
      <c r="J32" s="70"/>
      <c r="K32" s="70"/>
      <c r="L32" s="33"/>
      <c r="M32" s="69"/>
      <c r="N32" s="69"/>
    </row>
    <row r="33" spans="1:14" s="65" customFormat="1" ht="14.25" customHeight="1" x14ac:dyDescent="0.25">
      <c r="A33" s="33">
        <v>1990</v>
      </c>
      <c r="B33" s="68">
        <v>33178</v>
      </c>
      <c r="C33" s="69">
        <v>47.53</v>
      </c>
      <c r="D33" s="37"/>
      <c r="E33" s="37">
        <v>44.55</v>
      </c>
      <c r="F33" s="37">
        <v>44.52</v>
      </c>
      <c r="G33" s="37">
        <v>20.64</v>
      </c>
      <c r="H33" s="37">
        <v>18.11</v>
      </c>
      <c r="I33" s="37"/>
      <c r="J33" s="70"/>
      <c r="K33" s="70"/>
      <c r="L33" s="33"/>
      <c r="M33" s="69"/>
      <c r="N33" s="69"/>
    </row>
    <row r="34" spans="1:14" s="65" customFormat="1" ht="14.25" customHeight="1" x14ac:dyDescent="0.25">
      <c r="A34" s="33">
        <v>1990</v>
      </c>
      <c r="B34" s="68">
        <v>33208</v>
      </c>
      <c r="C34" s="69">
        <v>44.28</v>
      </c>
      <c r="D34" s="37"/>
      <c r="E34" s="37">
        <v>41.29</v>
      </c>
      <c r="F34" s="37">
        <v>43.7</v>
      </c>
      <c r="G34" s="37">
        <v>17.670000000000002</v>
      </c>
      <c r="H34" s="37">
        <v>17.350000000000001</v>
      </c>
      <c r="I34" s="37"/>
      <c r="J34" s="70"/>
      <c r="K34" s="70"/>
      <c r="L34" s="33"/>
      <c r="M34" s="69"/>
      <c r="N34" s="69"/>
    </row>
    <row r="35" spans="1:14" s="65" customFormat="1" ht="14.25" customHeight="1" x14ac:dyDescent="0.25">
      <c r="A35" s="33">
        <v>1991</v>
      </c>
      <c r="B35" s="68">
        <v>33239</v>
      </c>
      <c r="C35" s="69">
        <v>45.13</v>
      </c>
      <c r="D35" s="37">
        <v>44.38</v>
      </c>
      <c r="E35" s="37">
        <v>42.14</v>
      </c>
      <c r="F35" s="37">
        <v>43.31</v>
      </c>
      <c r="G35" s="37">
        <v>17.52</v>
      </c>
      <c r="H35" s="37">
        <v>17.13</v>
      </c>
      <c r="I35" s="37"/>
      <c r="J35" s="70">
        <f t="shared" ref="J35:J98" si="0">F35-E35</f>
        <v>1.1700000000000017</v>
      </c>
      <c r="K35" s="70"/>
      <c r="L35" s="70">
        <v>44.816254336100911</v>
      </c>
      <c r="M35" s="70">
        <v>70.279371113480352</v>
      </c>
      <c r="N35" s="70">
        <v>121.4</v>
      </c>
    </row>
    <row r="36" spans="1:14" s="65" customFormat="1" ht="14.25" customHeight="1" x14ac:dyDescent="0.25">
      <c r="A36" s="33">
        <v>1991</v>
      </c>
      <c r="B36" s="68">
        <v>33270</v>
      </c>
      <c r="C36" s="69">
        <v>43.62</v>
      </c>
      <c r="D36" s="37">
        <v>42.91</v>
      </c>
      <c r="E36" s="37">
        <v>40.61</v>
      </c>
      <c r="F36" s="37">
        <v>43.19</v>
      </c>
      <c r="G36" s="37">
        <v>16.68</v>
      </c>
      <c r="H36" s="37">
        <v>15.39</v>
      </c>
      <c r="I36" s="37"/>
      <c r="J36" s="70">
        <f t="shared" si="0"/>
        <v>2.5799999999999983</v>
      </c>
      <c r="K36" s="70"/>
      <c r="L36" s="70">
        <v>35.712721947894579</v>
      </c>
      <c r="M36" s="70">
        <v>56.003512038863995</v>
      </c>
      <c r="N36" s="70">
        <v>96.74</v>
      </c>
    </row>
    <row r="37" spans="1:14" s="65" customFormat="1" ht="14.25" customHeight="1" x14ac:dyDescent="0.25">
      <c r="A37" s="33">
        <v>1991</v>
      </c>
      <c r="B37" s="68">
        <v>33298</v>
      </c>
      <c r="C37" s="69">
        <v>44.74</v>
      </c>
      <c r="D37" s="37">
        <v>43.8</v>
      </c>
      <c r="E37" s="37">
        <v>41.66</v>
      </c>
      <c r="F37" s="37">
        <v>40.31</v>
      </c>
      <c r="G37" s="37">
        <v>13.54</v>
      </c>
      <c r="H37" s="37">
        <v>13.4</v>
      </c>
      <c r="I37" s="37"/>
      <c r="J37" s="70">
        <f t="shared" si="0"/>
        <v>-1.3499999999999943</v>
      </c>
      <c r="K37" s="70"/>
      <c r="L37" s="70">
        <v>35.465383476682163</v>
      </c>
      <c r="M37" s="70">
        <v>55.615644010478235</v>
      </c>
      <c r="N37" s="70">
        <v>96.07</v>
      </c>
    </row>
    <row r="38" spans="1:14" s="65" customFormat="1" ht="14.25" customHeight="1" x14ac:dyDescent="0.25">
      <c r="A38" s="33">
        <v>1991</v>
      </c>
      <c r="B38" s="68">
        <v>33329</v>
      </c>
      <c r="C38" s="69">
        <v>49.03</v>
      </c>
      <c r="D38" s="37">
        <v>47.52</v>
      </c>
      <c r="E38" s="37">
        <v>45.41</v>
      </c>
      <c r="F38" s="37">
        <v>43.41</v>
      </c>
      <c r="G38" s="37">
        <v>12.49</v>
      </c>
      <c r="H38" s="37">
        <v>12.16</v>
      </c>
      <c r="I38" s="37"/>
      <c r="J38" s="70">
        <f t="shared" si="0"/>
        <v>-2</v>
      </c>
      <c r="K38" s="70"/>
      <c r="L38" s="70">
        <v>36.993713731636504</v>
      </c>
      <c r="M38" s="70">
        <v>58.012321081399229</v>
      </c>
      <c r="N38" s="70">
        <v>100.21</v>
      </c>
    </row>
    <row r="39" spans="1:14" s="65" customFormat="1" ht="14.25" customHeight="1" x14ac:dyDescent="0.25">
      <c r="A39" s="33">
        <v>1991</v>
      </c>
      <c r="B39" s="68">
        <v>33359</v>
      </c>
      <c r="C39" s="69">
        <v>50.16</v>
      </c>
      <c r="D39" s="37">
        <v>48.94</v>
      </c>
      <c r="E39" s="37">
        <v>46.64</v>
      </c>
      <c r="F39" s="37">
        <v>43.64</v>
      </c>
      <c r="G39" s="37">
        <v>13.15</v>
      </c>
      <c r="H39" s="37">
        <v>12.91</v>
      </c>
      <c r="I39" s="37"/>
      <c r="J39" s="70">
        <f t="shared" si="0"/>
        <v>-3</v>
      </c>
      <c r="K39" s="70"/>
      <c r="L39" s="70">
        <v>37.444091246381504</v>
      </c>
      <c r="M39" s="70">
        <v>58.718588237564347</v>
      </c>
      <c r="N39" s="70">
        <v>101.43</v>
      </c>
    </row>
    <row r="40" spans="1:14" s="65" customFormat="1" ht="14.25" customHeight="1" x14ac:dyDescent="0.25">
      <c r="A40" s="33">
        <v>1991</v>
      </c>
      <c r="B40" s="68">
        <v>33390</v>
      </c>
      <c r="C40" s="69">
        <v>50.04</v>
      </c>
      <c r="D40" s="37">
        <v>48.76</v>
      </c>
      <c r="E40" s="37">
        <v>46.53</v>
      </c>
      <c r="F40" s="37">
        <v>43.64</v>
      </c>
      <c r="G40" s="37">
        <v>13.38</v>
      </c>
      <c r="H40" s="37">
        <v>13.05</v>
      </c>
      <c r="I40" s="37"/>
      <c r="J40" s="70">
        <f t="shared" si="0"/>
        <v>-2.8900000000000006</v>
      </c>
      <c r="K40" s="70"/>
      <c r="L40" s="70">
        <v>37.421941532541595</v>
      </c>
      <c r="M40" s="70">
        <v>58.68385378726115</v>
      </c>
      <c r="N40" s="70">
        <v>101.37</v>
      </c>
    </row>
    <row r="41" spans="1:14" s="65" customFormat="1" ht="14.25" customHeight="1" x14ac:dyDescent="0.25">
      <c r="A41" s="33">
        <v>1991</v>
      </c>
      <c r="B41" s="68">
        <v>33420</v>
      </c>
      <c r="C41" s="69">
        <v>50.65</v>
      </c>
      <c r="D41" s="37">
        <v>49.35</v>
      </c>
      <c r="E41" s="37">
        <v>47.08</v>
      </c>
      <c r="F41" s="37">
        <v>44.26</v>
      </c>
      <c r="G41" s="37">
        <v>13.67</v>
      </c>
      <c r="H41" s="37">
        <v>12.97</v>
      </c>
      <c r="I41" s="37"/>
      <c r="J41" s="70">
        <f t="shared" si="0"/>
        <v>-2.8200000000000003</v>
      </c>
      <c r="K41" s="70"/>
      <c r="L41" s="70">
        <v>38.776765695749909</v>
      </c>
      <c r="M41" s="70">
        <v>60.808444330807049</v>
      </c>
      <c r="N41" s="70">
        <v>105.04</v>
      </c>
    </row>
    <row r="42" spans="1:14" s="65" customFormat="1" ht="14.25" customHeight="1" x14ac:dyDescent="0.25">
      <c r="A42" s="33">
        <v>1991</v>
      </c>
      <c r="B42" s="68">
        <v>33451</v>
      </c>
      <c r="C42" s="69">
        <v>50.23</v>
      </c>
      <c r="D42" s="37">
        <v>48.9</v>
      </c>
      <c r="E42" s="37">
        <v>46.71</v>
      </c>
      <c r="F42" s="37">
        <v>44.17</v>
      </c>
      <c r="G42" s="37">
        <v>13.33</v>
      </c>
      <c r="H42" s="37">
        <v>12.71</v>
      </c>
      <c r="I42" s="37"/>
      <c r="J42" s="70">
        <f t="shared" si="0"/>
        <v>-2.5399999999999991</v>
      </c>
      <c r="K42" s="70"/>
      <c r="L42" s="70">
        <v>39.415415778134218</v>
      </c>
      <c r="M42" s="70">
        <v>61.809954314549401</v>
      </c>
      <c r="N42" s="70">
        <v>106.77</v>
      </c>
    </row>
    <row r="43" spans="1:14" s="65" customFormat="1" ht="14.25" customHeight="1" x14ac:dyDescent="0.25">
      <c r="A43" s="33">
        <v>1991</v>
      </c>
      <c r="B43" s="68">
        <v>33482</v>
      </c>
      <c r="C43" s="69">
        <v>50.11</v>
      </c>
      <c r="D43" s="37">
        <v>48.85</v>
      </c>
      <c r="E43" s="37">
        <v>46.58</v>
      </c>
      <c r="F43" s="37">
        <v>44.24</v>
      </c>
      <c r="G43" s="37">
        <v>13.64</v>
      </c>
      <c r="H43" s="37">
        <v>13.01</v>
      </c>
      <c r="I43" s="37"/>
      <c r="J43" s="70">
        <f t="shared" si="0"/>
        <v>-2.3399999999999963</v>
      </c>
      <c r="K43" s="70"/>
      <c r="L43" s="70">
        <v>40.039299384625245</v>
      </c>
      <c r="M43" s="70">
        <v>62.788307998089614</v>
      </c>
      <c r="N43" s="70">
        <v>108.46</v>
      </c>
    </row>
    <row r="44" spans="1:14" s="65" customFormat="1" ht="14.25" customHeight="1" x14ac:dyDescent="0.25">
      <c r="A44" s="33">
        <v>1991</v>
      </c>
      <c r="B44" s="68">
        <v>33512</v>
      </c>
      <c r="C44" s="69">
        <v>49.99</v>
      </c>
      <c r="D44" s="37">
        <v>48.7</v>
      </c>
      <c r="E44" s="37">
        <v>46.48</v>
      </c>
      <c r="F44" s="37">
        <v>45.1</v>
      </c>
      <c r="G44" s="37">
        <v>14.18</v>
      </c>
      <c r="H44" s="37">
        <v>13.66</v>
      </c>
      <c r="I44" s="37"/>
      <c r="J44" s="70">
        <f t="shared" si="0"/>
        <v>-1.3799999999999955</v>
      </c>
      <c r="K44" s="70"/>
      <c r="L44" s="70">
        <v>42.029082011244547</v>
      </c>
      <c r="M44" s="70">
        <v>65.908619450327336</v>
      </c>
      <c r="N44" s="70">
        <v>113.85</v>
      </c>
    </row>
    <row r="45" spans="1:14" s="65" customFormat="1" ht="14.25" customHeight="1" x14ac:dyDescent="0.25">
      <c r="A45" s="33">
        <v>1991</v>
      </c>
      <c r="B45" s="68">
        <v>33543</v>
      </c>
      <c r="C45" s="69">
        <v>49.69</v>
      </c>
      <c r="D45" s="37">
        <v>48.44</v>
      </c>
      <c r="E45" s="37">
        <v>46.18</v>
      </c>
      <c r="F45" s="37">
        <v>46.05</v>
      </c>
      <c r="G45" s="37">
        <v>14.33</v>
      </c>
      <c r="H45" s="37">
        <v>14.25</v>
      </c>
      <c r="I45" s="37"/>
      <c r="J45" s="70">
        <f t="shared" si="0"/>
        <v>-0.13000000000000256</v>
      </c>
      <c r="K45" s="70"/>
      <c r="L45" s="70">
        <v>42.44254333625635</v>
      </c>
      <c r="M45" s="70">
        <v>66.556995855987111</v>
      </c>
      <c r="N45" s="70">
        <v>114.97</v>
      </c>
    </row>
    <row r="46" spans="1:14" s="65" customFormat="1" ht="14.25" customHeight="1" x14ac:dyDescent="0.25">
      <c r="A46" s="33">
        <v>1991</v>
      </c>
      <c r="B46" s="68">
        <v>33573</v>
      </c>
      <c r="C46" s="69">
        <v>48.39</v>
      </c>
      <c r="D46" s="37">
        <v>47.12</v>
      </c>
      <c r="E46" s="37">
        <v>44.86</v>
      </c>
      <c r="F46" s="37">
        <v>44.5</v>
      </c>
      <c r="G46" s="37">
        <v>13.43</v>
      </c>
      <c r="H46" s="37">
        <v>13.16</v>
      </c>
      <c r="I46" s="37"/>
      <c r="J46" s="70">
        <f t="shared" si="0"/>
        <v>-0.35999999999999943</v>
      </c>
      <c r="K46" s="70"/>
      <c r="L46" s="70">
        <v>36.517494884078268</v>
      </c>
      <c r="M46" s="70">
        <v>57.265530399880362</v>
      </c>
      <c r="N46" s="70">
        <v>98.92</v>
      </c>
    </row>
    <row r="47" spans="1:14" s="65" customFormat="1" ht="14.25" customHeight="1" x14ac:dyDescent="0.25">
      <c r="A47" s="33">
        <v>1992</v>
      </c>
      <c r="B47" s="68">
        <v>33604</v>
      </c>
      <c r="C47" s="69">
        <v>46.93</v>
      </c>
      <c r="D47" s="37">
        <v>45.57</v>
      </c>
      <c r="E47" s="37">
        <v>43.43</v>
      </c>
      <c r="F47" s="37">
        <v>43.19</v>
      </c>
      <c r="G47" s="37">
        <v>12.47</v>
      </c>
      <c r="H47" s="37">
        <v>12.02</v>
      </c>
      <c r="I47" s="37"/>
      <c r="J47" s="70">
        <f t="shared" si="0"/>
        <v>-0.24000000000000199</v>
      </c>
      <c r="K47" s="70"/>
      <c r="L47" s="70">
        <v>33.763547129981788</v>
      </c>
      <c r="M47" s="70">
        <v>52.946880412182146</v>
      </c>
      <c r="N47" s="70">
        <v>91.46</v>
      </c>
    </row>
    <row r="48" spans="1:14" s="65" customFormat="1" ht="14.25" customHeight="1" x14ac:dyDescent="0.25">
      <c r="A48" s="33">
        <v>1992</v>
      </c>
      <c r="B48" s="68">
        <v>33635</v>
      </c>
      <c r="C48" s="69">
        <v>47.76</v>
      </c>
      <c r="D48" s="37">
        <v>46.42</v>
      </c>
      <c r="E48" s="37">
        <v>44.23</v>
      </c>
      <c r="F48" s="37">
        <v>43.69</v>
      </c>
      <c r="G48" s="37">
        <v>12.88</v>
      </c>
      <c r="H48" s="37">
        <v>12.31</v>
      </c>
      <c r="I48" s="37"/>
      <c r="J48" s="70">
        <f t="shared" si="0"/>
        <v>-0.53999999999999915</v>
      </c>
      <c r="K48" s="70"/>
      <c r="L48" s="70">
        <v>33.973969411461006</v>
      </c>
      <c r="M48" s="70">
        <v>53.276857690062577</v>
      </c>
      <c r="N48" s="70">
        <v>92.03</v>
      </c>
    </row>
    <row r="49" spans="1:14" s="65" customFormat="1" ht="14.25" customHeight="1" x14ac:dyDescent="0.25">
      <c r="A49" s="33">
        <v>1992</v>
      </c>
      <c r="B49" s="68">
        <v>33664</v>
      </c>
      <c r="C49" s="69">
        <v>50.37</v>
      </c>
      <c r="D49" s="37">
        <v>48.29</v>
      </c>
      <c r="E49" s="37">
        <v>46.02</v>
      </c>
      <c r="F49" s="37">
        <v>44.38</v>
      </c>
      <c r="G49" s="37">
        <v>14.4</v>
      </c>
      <c r="H49" s="37">
        <v>11.98</v>
      </c>
      <c r="I49" s="37"/>
      <c r="J49" s="70">
        <f t="shared" si="0"/>
        <v>-1.6400000000000006</v>
      </c>
      <c r="K49" s="70"/>
      <c r="L49" s="70">
        <v>33.449759517249618</v>
      </c>
      <c r="M49" s="70">
        <v>52.454809032886779</v>
      </c>
      <c r="N49" s="70">
        <v>90.61</v>
      </c>
    </row>
    <row r="50" spans="1:14" s="65" customFormat="1" ht="14.25" customHeight="1" x14ac:dyDescent="0.25">
      <c r="A50" s="33">
        <v>1992</v>
      </c>
      <c r="B50" s="68">
        <v>33695</v>
      </c>
      <c r="C50" s="69">
        <v>50.61</v>
      </c>
      <c r="D50" s="37">
        <v>48.41</v>
      </c>
      <c r="E50" s="37">
        <v>46.07</v>
      </c>
      <c r="F50" s="37">
        <v>44.59</v>
      </c>
      <c r="G50" s="37">
        <v>12.64</v>
      </c>
      <c r="H50" s="37">
        <v>12.16</v>
      </c>
      <c r="I50" s="37"/>
      <c r="J50" s="70">
        <f t="shared" si="0"/>
        <v>-1.4799999999999969</v>
      </c>
      <c r="K50" s="70"/>
      <c r="L50" s="70">
        <v>36.355063649252202</v>
      </c>
      <c r="M50" s="70">
        <v>57.010811097656877</v>
      </c>
      <c r="N50" s="70">
        <v>98.48</v>
      </c>
    </row>
    <row r="51" spans="1:14" s="65" customFormat="1" ht="14.25" customHeight="1" x14ac:dyDescent="0.25">
      <c r="A51" s="33">
        <v>1992</v>
      </c>
      <c r="B51" s="68">
        <v>33725</v>
      </c>
      <c r="C51" s="69">
        <v>51.36</v>
      </c>
      <c r="D51" s="37">
        <v>49.24</v>
      </c>
      <c r="E51" s="37">
        <v>47.05</v>
      </c>
      <c r="F51" s="37">
        <v>45.37</v>
      </c>
      <c r="G51" s="37">
        <v>12.62</v>
      </c>
      <c r="H51" s="37">
        <v>12.34</v>
      </c>
      <c r="I51" s="37"/>
      <c r="J51" s="70">
        <f t="shared" si="0"/>
        <v>-1.6799999999999997</v>
      </c>
      <c r="K51" s="70"/>
      <c r="L51" s="70">
        <v>37.436708008434863</v>
      </c>
      <c r="M51" s="70">
        <v>58.707010087463281</v>
      </c>
      <c r="N51" s="70">
        <v>101.41</v>
      </c>
    </row>
    <row r="52" spans="1:14" s="65" customFormat="1" ht="14.25" customHeight="1" x14ac:dyDescent="0.25">
      <c r="A52" s="33">
        <v>1992</v>
      </c>
      <c r="B52" s="68">
        <v>33756</v>
      </c>
      <c r="C52" s="69">
        <v>52.09</v>
      </c>
      <c r="D52" s="37">
        <v>50.03</v>
      </c>
      <c r="E52" s="37">
        <v>47.48</v>
      </c>
      <c r="F52" s="37">
        <v>45.25</v>
      </c>
      <c r="G52" s="37">
        <v>12.66</v>
      </c>
      <c r="H52" s="37">
        <v>12.33</v>
      </c>
      <c r="I52" s="37"/>
      <c r="J52" s="70">
        <f t="shared" si="0"/>
        <v>-2.2299999999999969</v>
      </c>
      <c r="K52" s="70"/>
      <c r="L52" s="70">
        <v>38.6992416973102</v>
      </c>
      <c r="M52" s="70">
        <v>60.686873754745839</v>
      </c>
      <c r="N52" s="70">
        <v>104.83</v>
      </c>
    </row>
    <row r="53" spans="1:14" s="65" customFormat="1" ht="14.25" customHeight="1" x14ac:dyDescent="0.25">
      <c r="A53" s="33">
        <v>1992</v>
      </c>
      <c r="B53" s="68">
        <v>33786</v>
      </c>
      <c r="C53" s="69">
        <v>50.66</v>
      </c>
      <c r="D53" s="37">
        <v>48.55</v>
      </c>
      <c r="E53" s="37">
        <v>46.36</v>
      </c>
      <c r="F53" s="37">
        <v>44.95</v>
      </c>
      <c r="G53" s="37">
        <v>12.41</v>
      </c>
      <c r="H53" s="37">
        <v>11.98</v>
      </c>
      <c r="I53" s="37"/>
      <c r="J53" s="70">
        <f t="shared" si="0"/>
        <v>-1.4099999999999966</v>
      </c>
      <c r="K53" s="70"/>
      <c r="L53" s="70">
        <v>38.536810462484134</v>
      </c>
      <c r="M53" s="70">
        <v>60.432154452522354</v>
      </c>
      <c r="N53" s="70">
        <v>104.39</v>
      </c>
    </row>
    <row r="54" spans="1:14" s="65" customFormat="1" ht="14.25" customHeight="1" x14ac:dyDescent="0.25">
      <c r="A54" s="33">
        <v>1992</v>
      </c>
      <c r="B54" s="68">
        <v>33817</v>
      </c>
      <c r="C54" s="69">
        <v>49.74</v>
      </c>
      <c r="D54" s="37">
        <v>47.62</v>
      </c>
      <c r="E54" s="37">
        <v>45.44</v>
      </c>
      <c r="F54" s="37">
        <v>44.5</v>
      </c>
      <c r="G54" s="37">
        <v>12.04</v>
      </c>
      <c r="H54" s="37">
        <v>11.6</v>
      </c>
      <c r="I54" s="37"/>
      <c r="J54" s="70">
        <f t="shared" si="0"/>
        <v>-0.93999999999999773</v>
      </c>
      <c r="K54" s="70"/>
      <c r="L54" s="70">
        <v>35.376784621322486</v>
      </c>
      <c r="M54" s="70">
        <v>55.476706209265423</v>
      </c>
      <c r="N54" s="70">
        <v>95.83</v>
      </c>
    </row>
    <row r="55" spans="1:14" s="65" customFormat="1" ht="14.25" customHeight="1" x14ac:dyDescent="0.25">
      <c r="A55" s="33">
        <v>1992</v>
      </c>
      <c r="B55" s="68">
        <v>33848</v>
      </c>
      <c r="C55" s="69">
        <v>49.53</v>
      </c>
      <c r="D55" s="37">
        <v>47.42</v>
      </c>
      <c r="E55" s="37">
        <v>45.15</v>
      </c>
      <c r="F55" s="37">
        <v>44.27</v>
      </c>
      <c r="G55" s="37">
        <v>12.44</v>
      </c>
      <c r="H55" s="37">
        <v>12.23</v>
      </c>
      <c r="I55" s="37"/>
      <c r="J55" s="70">
        <f t="shared" si="0"/>
        <v>-0.87999999999999545</v>
      </c>
      <c r="K55" s="70"/>
      <c r="L55" s="70">
        <v>35.49491642846872</v>
      </c>
      <c r="M55" s="70">
        <v>55.661956610882505</v>
      </c>
      <c r="N55" s="70">
        <v>96.15</v>
      </c>
    </row>
    <row r="56" spans="1:14" s="65" customFormat="1" ht="14.25" customHeight="1" x14ac:dyDescent="0.25">
      <c r="A56" s="33">
        <v>1992</v>
      </c>
      <c r="B56" s="68">
        <v>33878</v>
      </c>
      <c r="C56" s="69">
        <v>51.35</v>
      </c>
      <c r="D56" s="37">
        <v>49.44</v>
      </c>
      <c r="E56" s="37">
        <v>47.04</v>
      </c>
      <c r="F56" s="37">
        <v>46.26</v>
      </c>
      <c r="G56" s="37">
        <v>13.75</v>
      </c>
      <c r="H56" s="37">
        <v>13.35</v>
      </c>
      <c r="I56" s="37"/>
      <c r="J56" s="70">
        <f t="shared" si="0"/>
        <v>-0.78000000000000114</v>
      </c>
      <c r="K56" s="70"/>
      <c r="L56" s="70">
        <v>36.875581924490284</v>
      </c>
      <c r="M56" s="70">
        <v>57.827070679782146</v>
      </c>
      <c r="N56" s="70">
        <v>99.89</v>
      </c>
    </row>
    <row r="57" spans="1:14" s="65" customFormat="1" ht="14.25" customHeight="1" x14ac:dyDescent="0.25">
      <c r="A57" s="33">
        <v>1992</v>
      </c>
      <c r="B57" s="68">
        <v>33909</v>
      </c>
      <c r="C57" s="69">
        <v>51.71</v>
      </c>
      <c r="D57" s="37">
        <v>49.97</v>
      </c>
      <c r="E57" s="37">
        <v>47.63</v>
      </c>
      <c r="F57" s="37">
        <v>47.21</v>
      </c>
      <c r="G57" s="37">
        <v>14.46</v>
      </c>
      <c r="H57" s="37">
        <v>14.09</v>
      </c>
      <c r="I57" s="37"/>
      <c r="J57" s="70">
        <f t="shared" si="0"/>
        <v>-0.42000000000000171</v>
      </c>
      <c r="K57" s="70"/>
      <c r="L57" s="70">
        <v>39.814110627252738</v>
      </c>
      <c r="M57" s="70">
        <v>62.435174420007051</v>
      </c>
      <c r="N57" s="70">
        <v>107.85</v>
      </c>
    </row>
    <row r="58" spans="1:14" s="65" customFormat="1" ht="14.25" customHeight="1" x14ac:dyDescent="0.25">
      <c r="A58" s="33">
        <v>1992</v>
      </c>
      <c r="B58" s="68">
        <v>33939</v>
      </c>
      <c r="C58" s="69">
        <v>51.25</v>
      </c>
      <c r="D58" s="37">
        <v>49.55</v>
      </c>
      <c r="E58" s="37">
        <v>46.95</v>
      </c>
      <c r="F58" s="37">
        <v>46.47</v>
      </c>
      <c r="G58" s="37">
        <v>13.89</v>
      </c>
      <c r="H58" s="37">
        <v>13.52</v>
      </c>
      <c r="I58" s="37"/>
      <c r="J58" s="70">
        <f t="shared" si="0"/>
        <v>-0.48000000000000398</v>
      </c>
      <c r="K58" s="70"/>
      <c r="L58" s="70">
        <v>41.06556945920812</v>
      </c>
      <c r="M58" s="70">
        <v>64.397670862138014</v>
      </c>
      <c r="N58" s="70">
        <v>111.24</v>
      </c>
    </row>
    <row r="59" spans="1:14" s="65" customFormat="1" ht="14.25" customHeight="1" x14ac:dyDescent="0.25">
      <c r="A59" s="33">
        <v>1993</v>
      </c>
      <c r="B59" s="68">
        <v>33970</v>
      </c>
      <c r="C59" s="69">
        <v>51.27</v>
      </c>
      <c r="D59" s="37">
        <v>49.76</v>
      </c>
      <c r="E59" s="37">
        <v>47.13</v>
      </c>
      <c r="F59" s="37">
        <v>47.05</v>
      </c>
      <c r="G59" s="37">
        <v>14.1</v>
      </c>
      <c r="H59" s="37">
        <v>13.52</v>
      </c>
      <c r="I59" s="37"/>
      <c r="J59" s="70">
        <f t="shared" si="0"/>
        <v>-8.00000000000054E-2</v>
      </c>
      <c r="K59" s="70"/>
      <c r="L59" s="70">
        <v>38.728774649096756</v>
      </c>
      <c r="M59" s="70">
        <v>60.73318635515011</v>
      </c>
      <c r="N59" s="70">
        <v>104.91</v>
      </c>
    </row>
    <row r="60" spans="1:14" s="65" customFormat="1" ht="14.25" customHeight="1" x14ac:dyDescent="0.25">
      <c r="A60" s="33">
        <v>1993</v>
      </c>
      <c r="B60" s="68">
        <v>34001</v>
      </c>
      <c r="C60" s="69">
        <v>51.96</v>
      </c>
      <c r="D60" s="37">
        <v>50.58</v>
      </c>
      <c r="E60" s="37">
        <v>47.67</v>
      </c>
      <c r="F60" s="37">
        <v>47.81</v>
      </c>
      <c r="G60" s="37">
        <v>14.41</v>
      </c>
      <c r="H60" s="37">
        <v>13.81</v>
      </c>
      <c r="I60" s="37"/>
      <c r="J60" s="70">
        <f t="shared" si="0"/>
        <v>0.14000000000000057</v>
      </c>
      <c r="K60" s="70"/>
      <c r="L60" s="70">
        <v>40.375236711197331</v>
      </c>
      <c r="M60" s="70">
        <v>63.315113827688187</v>
      </c>
      <c r="N60" s="70">
        <v>109.37</v>
      </c>
    </row>
    <row r="61" spans="1:14" s="65" customFormat="1" ht="14.25" customHeight="1" x14ac:dyDescent="0.25">
      <c r="A61" s="33">
        <v>1993</v>
      </c>
      <c r="B61" s="68">
        <v>34029</v>
      </c>
      <c r="C61" s="69">
        <v>52.72</v>
      </c>
      <c r="D61" s="37">
        <v>51.54</v>
      </c>
      <c r="E61" s="37">
        <v>48.44</v>
      </c>
      <c r="F61" s="37">
        <v>48.36</v>
      </c>
      <c r="G61" s="37">
        <v>14.53</v>
      </c>
      <c r="H61" s="37">
        <v>14.04</v>
      </c>
      <c r="I61" s="37"/>
      <c r="J61" s="70">
        <f t="shared" si="0"/>
        <v>-7.9999999999998295E-2</v>
      </c>
      <c r="K61" s="70"/>
      <c r="L61" s="70">
        <v>44.184987491663243</v>
      </c>
      <c r="M61" s="70">
        <v>69.289439279839073</v>
      </c>
      <c r="N61" s="70">
        <v>119.69</v>
      </c>
    </row>
    <row r="62" spans="1:14" s="65" customFormat="1" ht="14.25" customHeight="1" x14ac:dyDescent="0.25">
      <c r="A62" s="33">
        <v>1993</v>
      </c>
      <c r="B62" s="68">
        <v>34060</v>
      </c>
      <c r="C62" s="69">
        <v>54.84</v>
      </c>
      <c r="D62" s="37">
        <v>53.52</v>
      </c>
      <c r="E62" s="37">
        <v>50.06</v>
      </c>
      <c r="F62" s="37">
        <v>49.28</v>
      </c>
      <c r="G62" s="37">
        <v>14.07</v>
      </c>
      <c r="H62" s="37">
        <v>14.34</v>
      </c>
      <c r="I62" s="37"/>
      <c r="J62" s="70">
        <f t="shared" si="0"/>
        <v>-0.78000000000000114</v>
      </c>
      <c r="K62" s="70"/>
      <c r="L62" s="70">
        <v>42.627124284922338</v>
      </c>
      <c r="M62" s="70">
        <v>66.846449608513808</v>
      </c>
      <c r="N62" s="70">
        <v>115.47</v>
      </c>
    </row>
    <row r="63" spans="1:14" s="65" customFormat="1" ht="14.25" customHeight="1" x14ac:dyDescent="0.25">
      <c r="A63" s="33">
        <v>1993</v>
      </c>
      <c r="B63" s="68">
        <v>34090</v>
      </c>
      <c r="C63" s="69">
        <v>55.04</v>
      </c>
      <c r="D63" s="37">
        <v>53.76</v>
      </c>
      <c r="E63" s="37">
        <v>50.23</v>
      </c>
      <c r="F63" s="37">
        <v>49.38</v>
      </c>
      <c r="G63" s="37">
        <v>13.73</v>
      </c>
      <c r="H63" s="37">
        <v>13.73</v>
      </c>
      <c r="I63" s="37"/>
      <c r="J63" s="70">
        <f t="shared" si="0"/>
        <v>-0.84999999999999432</v>
      </c>
      <c r="K63" s="70"/>
      <c r="L63" s="70">
        <v>39.958083767212209</v>
      </c>
      <c r="M63" s="70">
        <v>62.660948346977868</v>
      </c>
      <c r="N63" s="70">
        <v>108.24</v>
      </c>
    </row>
    <row r="64" spans="1:14" s="65" customFormat="1" ht="14.25" customHeight="1" x14ac:dyDescent="0.25">
      <c r="A64" s="33">
        <v>1993</v>
      </c>
      <c r="B64" s="68">
        <v>34121</v>
      </c>
      <c r="C64" s="69">
        <v>55.64</v>
      </c>
      <c r="D64" s="37">
        <v>54.29</v>
      </c>
      <c r="E64" s="37">
        <v>50.66</v>
      </c>
      <c r="F64" s="37">
        <v>49.69</v>
      </c>
      <c r="G64" s="37">
        <v>13.33</v>
      </c>
      <c r="H64" s="37">
        <v>13.26</v>
      </c>
      <c r="I64" s="37"/>
      <c r="J64" s="70">
        <f t="shared" si="0"/>
        <v>-0.96999999999999886</v>
      </c>
      <c r="K64" s="70"/>
      <c r="L64" s="70">
        <v>37.595447624287615</v>
      </c>
      <c r="M64" s="70">
        <v>58.955940314636237</v>
      </c>
      <c r="N64" s="70">
        <v>101.84</v>
      </c>
    </row>
    <row r="65" spans="1:14" s="65" customFormat="1" ht="14.25" customHeight="1" x14ac:dyDescent="0.25">
      <c r="A65" s="33">
        <v>1993</v>
      </c>
      <c r="B65" s="68">
        <v>34151</v>
      </c>
      <c r="C65" s="69">
        <v>54.86</v>
      </c>
      <c r="D65" s="37">
        <v>53.69</v>
      </c>
      <c r="E65" s="37">
        <v>50.03</v>
      </c>
      <c r="F65" s="37">
        <v>49.43</v>
      </c>
      <c r="G65" s="37">
        <v>13.1</v>
      </c>
      <c r="H65" s="37">
        <v>12.88</v>
      </c>
      <c r="I65" s="37"/>
      <c r="J65" s="70">
        <f t="shared" si="0"/>
        <v>-0.60000000000000142</v>
      </c>
      <c r="K65" s="70"/>
      <c r="L65" s="70">
        <v>36.875581924490284</v>
      </c>
      <c r="M65" s="70">
        <v>57.827070679782146</v>
      </c>
      <c r="N65" s="70">
        <v>99.89</v>
      </c>
    </row>
    <row r="66" spans="1:14" s="65" customFormat="1" ht="14.25" customHeight="1" x14ac:dyDescent="0.25">
      <c r="A66" s="33">
        <v>1993</v>
      </c>
      <c r="B66" s="68">
        <v>34182</v>
      </c>
      <c r="C66" s="69">
        <v>54.46</v>
      </c>
      <c r="D66" s="37">
        <v>53.31</v>
      </c>
      <c r="E66" s="37">
        <v>49.66</v>
      </c>
      <c r="F66" s="37">
        <v>49.08</v>
      </c>
      <c r="G66" s="37">
        <v>12.87</v>
      </c>
      <c r="H66" s="37">
        <v>12.66</v>
      </c>
      <c r="I66" s="37"/>
      <c r="J66" s="70">
        <f t="shared" si="0"/>
        <v>-0.57999999999999829</v>
      </c>
      <c r="K66" s="70"/>
      <c r="L66" s="70">
        <v>37.152453347489249</v>
      </c>
      <c r="M66" s="70">
        <v>58.261251308572177</v>
      </c>
      <c r="N66" s="70">
        <v>100.64</v>
      </c>
    </row>
    <row r="67" spans="1:14" s="65" customFormat="1" ht="14.25" customHeight="1" x14ac:dyDescent="0.25">
      <c r="A67" s="33">
        <v>1993</v>
      </c>
      <c r="B67" s="68">
        <v>34213</v>
      </c>
      <c r="C67" s="69">
        <v>54.64</v>
      </c>
      <c r="D67" s="37">
        <v>53.54</v>
      </c>
      <c r="E67" s="37">
        <v>49.98</v>
      </c>
      <c r="F67" s="37">
        <v>49.38</v>
      </c>
      <c r="G67" s="37">
        <v>12.84</v>
      </c>
      <c r="H67" s="37">
        <v>12.72</v>
      </c>
      <c r="I67" s="37"/>
      <c r="J67" s="70">
        <f t="shared" si="0"/>
        <v>-0.59999999999999432</v>
      </c>
      <c r="K67" s="70"/>
      <c r="L67" s="70">
        <v>35.225428243416381</v>
      </c>
      <c r="M67" s="70">
        <v>55.239354132193533</v>
      </c>
      <c r="N67" s="70">
        <v>95.42</v>
      </c>
    </row>
    <row r="68" spans="1:14" s="65" customFormat="1" ht="14.25" customHeight="1" x14ac:dyDescent="0.25">
      <c r="A68" s="33">
        <v>1993</v>
      </c>
      <c r="B68" s="68">
        <v>34243</v>
      </c>
      <c r="C68" s="69">
        <v>54.09</v>
      </c>
      <c r="D68" s="37">
        <v>53.01</v>
      </c>
      <c r="E68" s="37">
        <v>49.29</v>
      </c>
      <c r="F68" s="37">
        <v>49.26</v>
      </c>
      <c r="G68" s="37">
        <v>13.64</v>
      </c>
      <c r="H68" s="37">
        <v>13.51</v>
      </c>
      <c r="I68" s="37"/>
      <c r="J68" s="70">
        <f t="shared" si="0"/>
        <v>-3.0000000000001137E-2</v>
      </c>
      <c r="K68" s="70"/>
      <c r="L68" s="70">
        <v>36.362446887198843</v>
      </c>
      <c r="M68" s="70">
        <v>57.022389247757943</v>
      </c>
      <c r="N68" s="70">
        <v>98.5</v>
      </c>
    </row>
    <row r="69" spans="1:14" s="65" customFormat="1" ht="14.25" customHeight="1" x14ac:dyDescent="0.25">
      <c r="A69" s="33">
        <v>1993</v>
      </c>
      <c r="B69" s="68">
        <v>34274</v>
      </c>
      <c r="C69" s="69">
        <v>54.15</v>
      </c>
      <c r="D69" s="37">
        <v>53.11</v>
      </c>
      <c r="E69" s="37">
        <v>49.38</v>
      </c>
      <c r="F69" s="37">
        <v>50.01</v>
      </c>
      <c r="G69" s="37">
        <v>13.68</v>
      </c>
      <c r="H69" s="37">
        <v>13.42</v>
      </c>
      <c r="I69" s="37"/>
      <c r="J69" s="70">
        <f t="shared" si="0"/>
        <v>0.62999999999999545</v>
      </c>
      <c r="K69" s="70"/>
      <c r="L69" s="70">
        <v>34.620002731791949</v>
      </c>
      <c r="M69" s="70">
        <v>54.289945823905988</v>
      </c>
      <c r="N69" s="70">
        <v>93.78</v>
      </c>
    </row>
    <row r="70" spans="1:14" s="65" customFormat="1" ht="14.25" customHeight="1" x14ac:dyDescent="0.25">
      <c r="A70" s="33">
        <v>1993</v>
      </c>
      <c r="B70" s="68">
        <v>34304</v>
      </c>
      <c r="C70" s="69">
        <v>55.78</v>
      </c>
      <c r="D70" s="37">
        <v>54.76</v>
      </c>
      <c r="E70" s="37">
        <v>50.79</v>
      </c>
      <c r="F70" s="37">
        <v>51.61</v>
      </c>
      <c r="G70" s="37">
        <v>13.35</v>
      </c>
      <c r="H70" s="37">
        <v>13.14</v>
      </c>
      <c r="I70" s="37"/>
      <c r="J70" s="70">
        <f t="shared" si="0"/>
        <v>0.82000000000000028</v>
      </c>
      <c r="K70" s="70"/>
      <c r="L70" s="70">
        <v>35.369401383375845</v>
      </c>
      <c r="M70" s="70">
        <v>55.46512805916435</v>
      </c>
      <c r="N70" s="70">
        <v>95.81</v>
      </c>
    </row>
    <row r="71" spans="1:14" s="65" customFormat="1" ht="14.25" customHeight="1" x14ac:dyDescent="0.25">
      <c r="A71" s="33">
        <v>1994</v>
      </c>
      <c r="B71" s="68">
        <v>34335</v>
      </c>
      <c r="C71" s="69">
        <v>55.5</v>
      </c>
      <c r="D71" s="37">
        <v>54.48</v>
      </c>
      <c r="E71" s="37">
        <v>50.83</v>
      </c>
      <c r="F71" s="37">
        <v>51.72</v>
      </c>
      <c r="G71" s="37">
        <v>12.94</v>
      </c>
      <c r="H71" s="37">
        <v>12.72</v>
      </c>
      <c r="I71" s="37"/>
      <c r="J71" s="70">
        <f t="shared" si="0"/>
        <v>0.89000000000000057</v>
      </c>
      <c r="K71" s="70"/>
      <c r="L71" s="70">
        <v>31.910354405375308</v>
      </c>
      <c r="M71" s="70">
        <v>50.040764736814182</v>
      </c>
      <c r="N71" s="70">
        <v>86.44</v>
      </c>
    </row>
    <row r="72" spans="1:14" s="65" customFormat="1" ht="14.25" customHeight="1" x14ac:dyDescent="0.25">
      <c r="A72" s="33">
        <v>1994</v>
      </c>
      <c r="B72" s="68">
        <v>34366</v>
      </c>
      <c r="C72" s="69">
        <v>55.91</v>
      </c>
      <c r="D72" s="37">
        <v>54.6</v>
      </c>
      <c r="E72" s="37">
        <v>50.52</v>
      </c>
      <c r="F72" s="37">
        <v>51.03</v>
      </c>
      <c r="G72" s="37">
        <v>12.87</v>
      </c>
      <c r="H72" s="37">
        <v>12.65</v>
      </c>
      <c r="I72" s="37"/>
      <c r="J72" s="70">
        <f t="shared" si="0"/>
        <v>0.50999999999999801</v>
      </c>
      <c r="K72" s="70"/>
      <c r="L72" s="70">
        <v>36.129874891879702</v>
      </c>
      <c r="M72" s="70">
        <v>56.657677519574314</v>
      </c>
      <c r="N72" s="70">
        <v>97.87</v>
      </c>
    </row>
    <row r="73" spans="1:14" s="65" customFormat="1" ht="14.25" customHeight="1" x14ac:dyDescent="0.25">
      <c r="A73" s="33">
        <v>1994</v>
      </c>
      <c r="B73" s="68">
        <v>34394</v>
      </c>
      <c r="C73" s="69">
        <v>55.73</v>
      </c>
      <c r="D73" s="37">
        <v>54.33</v>
      </c>
      <c r="E73" s="37">
        <v>50.35</v>
      </c>
      <c r="F73" s="37">
        <v>50.62</v>
      </c>
      <c r="G73" s="37">
        <v>12.63</v>
      </c>
      <c r="H73" s="37">
        <v>12.37</v>
      </c>
      <c r="I73" s="37"/>
      <c r="J73" s="70">
        <f t="shared" si="0"/>
        <v>0.26999999999999602</v>
      </c>
      <c r="K73" s="70"/>
      <c r="L73" s="70">
        <v>31.293854036830922</v>
      </c>
      <c r="M73" s="70">
        <v>49.073989203375035</v>
      </c>
      <c r="N73" s="70">
        <v>84.77</v>
      </c>
    </row>
    <row r="74" spans="1:14" s="65" customFormat="1" ht="14.25" customHeight="1" x14ac:dyDescent="0.25">
      <c r="A74" s="33">
        <v>1994</v>
      </c>
      <c r="B74" s="68">
        <v>34425</v>
      </c>
      <c r="C74" s="69">
        <v>56.4</v>
      </c>
      <c r="D74" s="37">
        <v>55.18</v>
      </c>
      <c r="E74" s="37">
        <v>51.21</v>
      </c>
      <c r="F74" s="37">
        <v>51.38</v>
      </c>
      <c r="G74" s="37">
        <v>13.64</v>
      </c>
      <c r="H74" s="37">
        <v>13.63</v>
      </c>
      <c r="I74" s="37"/>
      <c r="J74" s="70">
        <f t="shared" si="0"/>
        <v>0.17000000000000171</v>
      </c>
      <c r="K74" s="70"/>
      <c r="L74" s="70">
        <v>33.542049991582608</v>
      </c>
      <c r="M74" s="70">
        <v>52.59953590915012</v>
      </c>
      <c r="N74" s="70">
        <v>90.86</v>
      </c>
    </row>
    <row r="75" spans="1:14" s="65" customFormat="1" ht="14.25" customHeight="1" x14ac:dyDescent="0.25">
      <c r="A75" s="33">
        <v>1994</v>
      </c>
      <c r="B75" s="68">
        <v>34455</v>
      </c>
      <c r="C75" s="69">
        <v>56.72</v>
      </c>
      <c r="D75" s="37">
        <v>55.69</v>
      </c>
      <c r="E75" s="37">
        <v>51.32</v>
      </c>
      <c r="F75" s="37">
        <v>51.51</v>
      </c>
      <c r="G75" s="37">
        <v>13.62</v>
      </c>
      <c r="H75" s="37">
        <v>13.72</v>
      </c>
      <c r="I75" s="37"/>
      <c r="J75" s="70">
        <f t="shared" si="0"/>
        <v>0.18999999999999773</v>
      </c>
      <c r="K75" s="70"/>
      <c r="L75" s="70">
        <v>35.561365569988475</v>
      </c>
      <c r="M75" s="70">
        <v>55.766159961792113</v>
      </c>
      <c r="N75" s="70">
        <v>96.33</v>
      </c>
    </row>
    <row r="76" spans="1:14" s="65" customFormat="1" ht="14.25" customHeight="1" x14ac:dyDescent="0.25">
      <c r="A76" s="33">
        <v>1994</v>
      </c>
      <c r="B76" s="68">
        <v>34486</v>
      </c>
      <c r="C76" s="69">
        <v>57.18</v>
      </c>
      <c r="D76" s="37">
        <v>56.26</v>
      </c>
      <c r="E76" s="37">
        <v>51.84</v>
      </c>
      <c r="F76" s="37">
        <v>51.54</v>
      </c>
      <c r="G76" s="37">
        <v>13.19</v>
      </c>
      <c r="H76" s="37">
        <v>13.3</v>
      </c>
      <c r="I76" s="37"/>
      <c r="J76" s="70">
        <f t="shared" si="0"/>
        <v>-0.30000000000000426</v>
      </c>
      <c r="K76" s="70"/>
      <c r="L76" s="70">
        <v>36.377213363092118</v>
      </c>
      <c r="M76" s="70">
        <v>57.045545547960081</v>
      </c>
      <c r="N76" s="70">
        <v>98.54</v>
      </c>
    </row>
    <row r="77" spans="1:14" s="65" customFormat="1" ht="14.25" customHeight="1" x14ac:dyDescent="0.25">
      <c r="A77" s="33">
        <v>1994</v>
      </c>
      <c r="B77" s="68">
        <v>34516</v>
      </c>
      <c r="C77" s="69">
        <v>56.94</v>
      </c>
      <c r="D77" s="37">
        <v>56.2</v>
      </c>
      <c r="E77" s="37">
        <v>51.42</v>
      </c>
      <c r="F77" s="37">
        <v>51.38</v>
      </c>
      <c r="G77" s="37">
        <v>13.41</v>
      </c>
      <c r="H77" s="37">
        <v>13.25</v>
      </c>
      <c r="I77" s="37"/>
      <c r="J77" s="70">
        <f t="shared" si="0"/>
        <v>-3.9999999999999147E-2</v>
      </c>
      <c r="K77" s="70"/>
      <c r="L77" s="70">
        <v>38.045825139032615</v>
      </c>
      <c r="M77" s="70">
        <v>59.662207470801356</v>
      </c>
      <c r="N77" s="70">
        <v>103.06</v>
      </c>
    </row>
    <row r="78" spans="1:14" s="65" customFormat="1" ht="14.25" customHeight="1" x14ac:dyDescent="0.25">
      <c r="A78" s="33">
        <v>1994</v>
      </c>
      <c r="B78" s="68">
        <v>34547</v>
      </c>
      <c r="C78" s="69">
        <v>58.35</v>
      </c>
      <c r="D78" s="37">
        <v>57.65</v>
      </c>
      <c r="E78" s="37">
        <v>52.95</v>
      </c>
      <c r="F78" s="37">
        <v>52.1</v>
      </c>
      <c r="G78" s="37">
        <v>13.51</v>
      </c>
      <c r="H78" s="37">
        <v>13.32</v>
      </c>
      <c r="I78" s="37"/>
      <c r="J78" s="70">
        <f t="shared" si="0"/>
        <v>-0.85000000000000142</v>
      </c>
      <c r="K78" s="70"/>
      <c r="L78" s="70">
        <v>36.912498114223474</v>
      </c>
      <c r="M78" s="70">
        <v>57.884961430287483</v>
      </c>
      <c r="N78" s="70">
        <v>99.99</v>
      </c>
    </row>
    <row r="79" spans="1:14" s="65" customFormat="1" ht="14.25" customHeight="1" x14ac:dyDescent="0.25">
      <c r="A79" s="33">
        <v>1994</v>
      </c>
      <c r="B79" s="68">
        <v>34578</v>
      </c>
      <c r="C79" s="69">
        <v>57.68</v>
      </c>
      <c r="D79" s="37">
        <v>57.31</v>
      </c>
      <c r="E79" s="37">
        <v>52.67</v>
      </c>
      <c r="F79" s="37">
        <v>51.88</v>
      </c>
      <c r="G79" s="37">
        <v>13.53</v>
      </c>
      <c r="H79" s="37">
        <v>13.14</v>
      </c>
      <c r="I79" s="37"/>
      <c r="J79" s="70">
        <f t="shared" si="0"/>
        <v>-0.78999999999999915</v>
      </c>
      <c r="K79" s="70"/>
      <c r="L79" s="70">
        <v>34.67906863536507</v>
      </c>
      <c r="M79" s="70">
        <v>54.38257102471453</v>
      </c>
      <c r="N79" s="70">
        <v>93.94</v>
      </c>
    </row>
    <row r="80" spans="1:14" s="65" customFormat="1" ht="14.25" customHeight="1" x14ac:dyDescent="0.25">
      <c r="A80" s="33">
        <v>1994</v>
      </c>
      <c r="B80" s="68">
        <v>34608</v>
      </c>
      <c r="C80" s="69">
        <v>57.35</v>
      </c>
      <c r="D80" s="37">
        <v>56.7</v>
      </c>
      <c r="E80" s="37">
        <v>51.92</v>
      </c>
      <c r="F80" s="37">
        <v>51.33</v>
      </c>
      <c r="G80" s="37">
        <v>13.63</v>
      </c>
      <c r="H80" s="37">
        <v>13.27</v>
      </c>
      <c r="I80" s="37"/>
      <c r="J80" s="70">
        <f t="shared" si="0"/>
        <v>-0.59000000000000341</v>
      </c>
      <c r="K80" s="70"/>
      <c r="L80" s="70">
        <v>34.686451873311711</v>
      </c>
      <c r="M80" s="70">
        <v>54.394149174815603</v>
      </c>
      <c r="N80" s="70">
        <v>93.96</v>
      </c>
    </row>
    <row r="81" spans="1:14" s="65" customFormat="1" ht="14.25" customHeight="1" x14ac:dyDescent="0.25">
      <c r="A81" s="33">
        <v>1994</v>
      </c>
      <c r="B81" s="68">
        <v>34639</v>
      </c>
      <c r="C81" s="69">
        <v>56.41</v>
      </c>
      <c r="D81" s="37">
        <v>55.78</v>
      </c>
      <c r="E81" s="37">
        <v>51.11</v>
      </c>
      <c r="F81" s="37">
        <v>50.84</v>
      </c>
      <c r="G81" s="37">
        <v>13.73</v>
      </c>
      <c r="H81" s="37">
        <v>13.71</v>
      </c>
      <c r="I81" s="37"/>
      <c r="J81" s="70">
        <f t="shared" si="0"/>
        <v>-0.26999999999999602</v>
      </c>
      <c r="K81" s="70"/>
      <c r="L81" s="70">
        <v>37.004788588556465</v>
      </c>
      <c r="M81" s="70">
        <v>58.029688306550824</v>
      </c>
      <c r="N81" s="70">
        <v>100.24</v>
      </c>
    </row>
    <row r="82" spans="1:14" s="65" customFormat="1" ht="14.25" customHeight="1" x14ac:dyDescent="0.25">
      <c r="A82" s="33">
        <v>1994</v>
      </c>
      <c r="B82" s="68">
        <v>34669</v>
      </c>
      <c r="C82" s="69">
        <v>58.32</v>
      </c>
      <c r="D82" s="37">
        <v>57.57</v>
      </c>
      <c r="E82" s="37">
        <v>52.79</v>
      </c>
      <c r="F82" s="37">
        <v>53.04</v>
      </c>
      <c r="G82" s="37">
        <v>13.68</v>
      </c>
      <c r="H82" s="37">
        <v>14.1</v>
      </c>
      <c r="I82" s="37"/>
      <c r="J82" s="70">
        <f t="shared" si="0"/>
        <v>0.25</v>
      </c>
      <c r="K82" s="70"/>
      <c r="L82" s="70">
        <v>35.114679674216795</v>
      </c>
      <c r="M82" s="70">
        <v>55.065681880677523</v>
      </c>
      <c r="N82" s="70">
        <v>95.12</v>
      </c>
    </row>
    <row r="83" spans="1:14" s="65" customFormat="1" ht="14.25" customHeight="1" x14ac:dyDescent="0.25">
      <c r="A83" s="33">
        <v>1995</v>
      </c>
      <c r="B83" s="68">
        <v>34700</v>
      </c>
      <c r="C83" s="69">
        <v>59.11</v>
      </c>
      <c r="D83" s="37">
        <v>58</v>
      </c>
      <c r="E83" s="37">
        <v>53.44</v>
      </c>
      <c r="F83" s="37">
        <v>54.13</v>
      </c>
      <c r="G83" s="37">
        <v>13.32</v>
      </c>
      <c r="H83" s="37">
        <v>13.93</v>
      </c>
      <c r="I83" s="37"/>
      <c r="J83" s="70">
        <f t="shared" si="0"/>
        <v>0.69000000000000483</v>
      </c>
      <c r="K83" s="70"/>
      <c r="L83" s="70">
        <v>35.642581187401504</v>
      </c>
      <c r="M83" s="70">
        <v>55.893519612903852</v>
      </c>
      <c r="N83" s="70">
        <v>96.55</v>
      </c>
    </row>
    <row r="84" spans="1:14" s="65" customFormat="1" ht="14.25" customHeight="1" x14ac:dyDescent="0.25">
      <c r="A84" s="33">
        <v>1995</v>
      </c>
      <c r="B84" s="68">
        <v>34731</v>
      </c>
      <c r="C84" s="69">
        <v>58.6</v>
      </c>
      <c r="D84" s="37">
        <v>57.44</v>
      </c>
      <c r="E84" s="37">
        <v>52.82</v>
      </c>
      <c r="F84" s="37">
        <v>53.54</v>
      </c>
      <c r="G84" s="37">
        <v>13.6</v>
      </c>
      <c r="H84" s="37">
        <v>13.8</v>
      </c>
      <c r="I84" s="37"/>
      <c r="J84" s="70">
        <f t="shared" si="0"/>
        <v>0.71999999999999886</v>
      </c>
      <c r="K84" s="70"/>
      <c r="L84" s="70">
        <v>36.90142325730352</v>
      </c>
      <c r="M84" s="70">
        <v>57.86759420513588</v>
      </c>
      <c r="N84" s="70">
        <v>99.96</v>
      </c>
    </row>
    <row r="85" spans="1:14" s="65" customFormat="1" ht="14.25" customHeight="1" x14ac:dyDescent="0.25">
      <c r="A85" s="33">
        <v>1995</v>
      </c>
      <c r="B85" s="68">
        <v>34759</v>
      </c>
      <c r="C85" s="69">
        <v>58.98</v>
      </c>
      <c r="D85" s="37">
        <v>57.84</v>
      </c>
      <c r="E85" s="37">
        <v>53.2</v>
      </c>
      <c r="F85" s="37">
        <v>53.87</v>
      </c>
      <c r="G85" s="37">
        <v>13.7</v>
      </c>
      <c r="H85" s="37">
        <v>13.77</v>
      </c>
      <c r="I85" s="37"/>
      <c r="J85" s="70">
        <f t="shared" si="0"/>
        <v>0.6699999999999946</v>
      </c>
      <c r="K85" s="70"/>
      <c r="L85" s="70">
        <v>36.458428980505154</v>
      </c>
      <c r="M85" s="70">
        <v>57.172905199071828</v>
      </c>
      <c r="N85" s="70">
        <v>98.76</v>
      </c>
    </row>
    <row r="86" spans="1:14" s="65" customFormat="1" ht="14.25" customHeight="1" x14ac:dyDescent="0.25">
      <c r="A86" s="33">
        <v>1995</v>
      </c>
      <c r="B86" s="68">
        <v>34790</v>
      </c>
      <c r="C86" s="69">
        <v>60.09</v>
      </c>
      <c r="D86" s="37">
        <v>58.84</v>
      </c>
      <c r="E86" s="37">
        <v>54.08</v>
      </c>
      <c r="F86" s="37">
        <v>54.73</v>
      </c>
      <c r="G86" s="37">
        <v>13.89</v>
      </c>
      <c r="H86" s="37">
        <v>14.14</v>
      </c>
      <c r="I86" s="37"/>
      <c r="J86" s="70">
        <f t="shared" si="0"/>
        <v>0.64999999999999858</v>
      </c>
      <c r="K86" s="70"/>
      <c r="L86" s="70">
        <v>38.592184747083927</v>
      </c>
      <c r="M86" s="70">
        <v>60.518990578280359</v>
      </c>
      <c r="N86" s="70">
        <v>104.54</v>
      </c>
    </row>
    <row r="87" spans="1:14" s="65" customFormat="1" ht="14.25" customHeight="1" x14ac:dyDescent="0.25">
      <c r="A87" s="33">
        <v>1995</v>
      </c>
      <c r="B87" s="68">
        <v>34820</v>
      </c>
      <c r="C87" s="69">
        <v>60.42</v>
      </c>
      <c r="D87" s="37">
        <v>59.18</v>
      </c>
      <c r="E87" s="37">
        <v>54.61</v>
      </c>
      <c r="F87" s="37">
        <v>54.9</v>
      </c>
      <c r="G87" s="37">
        <v>13.78</v>
      </c>
      <c r="H87" s="37">
        <v>13.92</v>
      </c>
      <c r="I87" s="37"/>
      <c r="J87" s="70">
        <f t="shared" si="0"/>
        <v>0.28999999999999915</v>
      </c>
      <c r="K87" s="70"/>
      <c r="L87" s="70">
        <v>39.478173300680652</v>
      </c>
      <c r="M87" s="70">
        <v>61.908368590408472</v>
      </c>
      <c r="N87" s="70">
        <v>106.94</v>
      </c>
    </row>
    <row r="88" spans="1:14" s="65" customFormat="1" ht="14.25" customHeight="1" x14ac:dyDescent="0.25">
      <c r="A88" s="33">
        <v>1995</v>
      </c>
      <c r="B88" s="68">
        <v>34851</v>
      </c>
      <c r="C88" s="69">
        <v>60.37</v>
      </c>
      <c r="D88" s="37">
        <v>59.23</v>
      </c>
      <c r="E88" s="37">
        <v>54.56</v>
      </c>
      <c r="F88" s="37">
        <v>54.7</v>
      </c>
      <c r="G88" s="37">
        <v>13.3</v>
      </c>
      <c r="H88" s="37">
        <v>13.64</v>
      </c>
      <c r="I88" s="37"/>
      <c r="J88" s="70">
        <f t="shared" si="0"/>
        <v>0.14000000000000057</v>
      </c>
      <c r="K88" s="70"/>
      <c r="L88" s="70">
        <v>38.049516758005936</v>
      </c>
      <c r="M88" s="70">
        <v>59.667996545851892</v>
      </c>
      <c r="N88" s="70">
        <v>103.07</v>
      </c>
    </row>
    <row r="89" spans="1:14" s="65" customFormat="1" ht="14.25" customHeight="1" x14ac:dyDescent="0.25">
      <c r="A89" s="33">
        <v>1995</v>
      </c>
      <c r="B89" s="68">
        <v>34881</v>
      </c>
      <c r="C89" s="69">
        <v>60.51</v>
      </c>
      <c r="D89" s="37">
        <v>59.43</v>
      </c>
      <c r="E89" s="37">
        <v>54.5</v>
      </c>
      <c r="F89" s="37">
        <v>54.77</v>
      </c>
      <c r="G89" s="37">
        <v>13.54</v>
      </c>
      <c r="H89" s="37">
        <v>13.22</v>
      </c>
      <c r="I89" s="37"/>
      <c r="J89" s="70">
        <f t="shared" si="0"/>
        <v>0.27000000000000313</v>
      </c>
      <c r="K89" s="70"/>
      <c r="L89" s="70">
        <v>34.738134538938183</v>
      </c>
      <c r="M89" s="70">
        <v>54.475196225523071</v>
      </c>
      <c r="N89" s="70">
        <v>94.1</v>
      </c>
    </row>
    <row r="90" spans="1:14" s="65" customFormat="1" ht="14.25" customHeight="1" x14ac:dyDescent="0.25">
      <c r="A90" s="33">
        <v>1995</v>
      </c>
      <c r="B90" s="68">
        <v>34912</v>
      </c>
      <c r="C90" s="69">
        <v>60.14</v>
      </c>
      <c r="D90" s="37">
        <v>59.09</v>
      </c>
      <c r="E90" s="37">
        <v>54.19</v>
      </c>
      <c r="F90" s="37">
        <v>54.32</v>
      </c>
      <c r="G90" s="37">
        <v>13.82</v>
      </c>
      <c r="H90" s="37">
        <v>13.66</v>
      </c>
      <c r="I90" s="37"/>
      <c r="J90" s="70">
        <f t="shared" si="0"/>
        <v>0.13000000000000256</v>
      </c>
      <c r="K90" s="70"/>
      <c r="L90" s="70">
        <v>34.963323296310683</v>
      </c>
      <c r="M90" s="70">
        <v>54.828329803605634</v>
      </c>
      <c r="N90" s="70">
        <v>94.71</v>
      </c>
    </row>
    <row r="91" spans="1:14" s="65" customFormat="1" ht="14.25" customHeight="1" x14ac:dyDescent="0.25">
      <c r="A91" s="33">
        <v>1995</v>
      </c>
      <c r="B91" s="68">
        <v>34943</v>
      </c>
      <c r="C91" s="69">
        <v>59.3</v>
      </c>
      <c r="D91" s="37">
        <v>58.12</v>
      </c>
      <c r="E91" s="37">
        <v>53.38</v>
      </c>
      <c r="F91" s="37">
        <v>53.5</v>
      </c>
      <c r="G91" s="37">
        <v>14.12</v>
      </c>
      <c r="H91" s="37">
        <v>13.92</v>
      </c>
      <c r="I91" s="37"/>
      <c r="J91" s="70">
        <f t="shared" si="0"/>
        <v>0.11999999999999744</v>
      </c>
      <c r="K91" s="70"/>
      <c r="L91" s="70">
        <v>36.451045742558513</v>
      </c>
      <c r="M91" s="70">
        <v>57.161327048970755</v>
      </c>
      <c r="N91" s="70">
        <v>98.74</v>
      </c>
    </row>
    <row r="92" spans="1:14" s="65" customFormat="1" ht="14.25" customHeight="1" x14ac:dyDescent="0.25">
      <c r="A92" s="33">
        <v>1995</v>
      </c>
      <c r="B92" s="68">
        <v>34973</v>
      </c>
      <c r="C92" s="69">
        <v>58.81</v>
      </c>
      <c r="D92" s="37">
        <v>57.64</v>
      </c>
      <c r="E92" s="37">
        <v>52.78</v>
      </c>
      <c r="F92" s="37">
        <v>53.1</v>
      </c>
      <c r="G92" s="37">
        <v>13.91</v>
      </c>
      <c r="H92" s="37">
        <v>13.67</v>
      </c>
      <c r="I92" s="37"/>
      <c r="J92" s="70">
        <f t="shared" si="0"/>
        <v>0.32000000000000028</v>
      </c>
      <c r="K92" s="70"/>
      <c r="L92" s="70">
        <v>35.550290713068513</v>
      </c>
      <c r="M92" s="70">
        <v>55.74879273664051</v>
      </c>
      <c r="N92" s="70">
        <v>96.3</v>
      </c>
    </row>
    <row r="93" spans="1:14" s="65" customFormat="1" ht="14.25" customHeight="1" x14ac:dyDescent="0.25">
      <c r="A93" s="33">
        <v>1995</v>
      </c>
      <c r="B93" s="68">
        <v>35004</v>
      </c>
      <c r="C93" s="69">
        <v>58.22</v>
      </c>
      <c r="D93" s="37">
        <v>57.08</v>
      </c>
      <c r="E93" s="37">
        <v>51.97</v>
      </c>
      <c r="F93" s="37">
        <v>52.53</v>
      </c>
      <c r="G93" s="37">
        <v>13.93</v>
      </c>
      <c r="H93" s="37">
        <v>13.86</v>
      </c>
      <c r="I93" s="37"/>
      <c r="J93" s="70">
        <f t="shared" si="0"/>
        <v>0.56000000000000227</v>
      </c>
      <c r="K93" s="70"/>
      <c r="L93" s="70">
        <v>36.70576745171757</v>
      </c>
      <c r="M93" s="70">
        <v>57.560773227457588</v>
      </c>
      <c r="N93" s="70">
        <v>99.43</v>
      </c>
    </row>
    <row r="94" spans="1:14" s="65" customFormat="1" ht="14.25" customHeight="1" x14ac:dyDescent="0.25">
      <c r="A94" s="33">
        <v>1995</v>
      </c>
      <c r="B94" s="68">
        <v>35034</v>
      </c>
      <c r="C94" s="69">
        <v>61.83</v>
      </c>
      <c r="D94" s="37">
        <v>60.74</v>
      </c>
      <c r="E94" s="37">
        <v>55.7</v>
      </c>
      <c r="F94" s="37">
        <v>56.8</v>
      </c>
      <c r="G94" s="37">
        <v>14.69</v>
      </c>
      <c r="H94" s="37">
        <v>14.92</v>
      </c>
      <c r="I94" s="37"/>
      <c r="J94" s="70">
        <f t="shared" si="0"/>
        <v>1.0999999999999943</v>
      </c>
      <c r="K94" s="70"/>
      <c r="L94" s="70">
        <v>39.46340682478737</v>
      </c>
      <c r="M94" s="70">
        <v>61.88521229020634</v>
      </c>
      <c r="N94" s="70">
        <v>106.9</v>
      </c>
    </row>
    <row r="95" spans="1:14" s="65" customFormat="1" ht="14.25" customHeight="1" x14ac:dyDescent="0.25">
      <c r="A95" s="33">
        <v>1996</v>
      </c>
      <c r="B95" s="68">
        <v>35065</v>
      </c>
      <c r="C95" s="69">
        <v>61.97</v>
      </c>
      <c r="D95" s="37">
        <v>61.26</v>
      </c>
      <c r="E95" s="37">
        <v>55.93</v>
      </c>
      <c r="F95" s="37">
        <v>57.43</v>
      </c>
      <c r="G95" s="37">
        <v>15.38</v>
      </c>
      <c r="H95" s="37">
        <v>15.86</v>
      </c>
      <c r="I95" s="37"/>
      <c r="J95" s="70">
        <f t="shared" si="0"/>
        <v>1.5</v>
      </c>
      <c r="K95" s="70">
        <v>23.342422537246492</v>
      </c>
      <c r="L95" s="70">
        <v>40.9042029893562</v>
      </c>
      <c r="M95" s="70">
        <v>64.144621289209752</v>
      </c>
      <c r="N95" s="70">
        <v>110.9</v>
      </c>
    </row>
    <row r="96" spans="1:14" s="65" customFormat="1" ht="14.25" customHeight="1" x14ac:dyDescent="0.25">
      <c r="A96" s="33">
        <v>1996</v>
      </c>
      <c r="B96" s="68">
        <v>35096</v>
      </c>
      <c r="C96" s="69">
        <v>59.72</v>
      </c>
      <c r="D96" s="37">
        <v>59.22</v>
      </c>
      <c r="E96" s="37">
        <v>54.45</v>
      </c>
      <c r="F96" s="37">
        <v>55.65</v>
      </c>
      <c r="G96" s="37">
        <v>15.08</v>
      </c>
      <c r="H96" s="37">
        <v>15.61</v>
      </c>
      <c r="I96" s="37"/>
      <c r="J96" s="70">
        <f t="shared" si="0"/>
        <v>1.1999999999999957</v>
      </c>
      <c r="K96" s="70">
        <v>22.889426026294153</v>
      </c>
      <c r="L96" s="70">
        <v>40.074772850462153</v>
      </c>
      <c r="M96" s="70">
        <v>62.843936316590685</v>
      </c>
      <c r="N96" s="70">
        <v>108.54</v>
      </c>
    </row>
    <row r="97" spans="1:14" s="65" customFormat="1" ht="14.25" customHeight="1" x14ac:dyDescent="0.25">
      <c r="A97" s="33">
        <v>1996</v>
      </c>
      <c r="B97" s="68">
        <v>35125</v>
      </c>
      <c r="C97" s="69">
        <v>59.28</v>
      </c>
      <c r="D97" s="37">
        <v>59.12</v>
      </c>
      <c r="E97" s="37">
        <v>54.2</v>
      </c>
      <c r="F97" s="37">
        <v>55.4</v>
      </c>
      <c r="G97" s="37">
        <v>16.03</v>
      </c>
      <c r="H97" s="37">
        <v>16.329999999999998</v>
      </c>
      <c r="I97" s="37"/>
      <c r="J97" s="70">
        <f t="shared" si="0"/>
        <v>1.1999999999999957</v>
      </c>
      <c r="K97" s="70">
        <v>25.607715013641123</v>
      </c>
      <c r="L97" s="70">
        <v>44.652326254004777</v>
      </c>
      <c r="M97" s="70">
        <v>70.022304504763909</v>
      </c>
      <c r="N97" s="70">
        <v>120.58</v>
      </c>
    </row>
    <row r="98" spans="1:14" s="65" customFormat="1" ht="14.25" customHeight="1" x14ac:dyDescent="0.25">
      <c r="A98" s="33">
        <v>1996</v>
      </c>
      <c r="B98" s="68">
        <v>35156</v>
      </c>
      <c r="C98" s="69">
        <v>60.35</v>
      </c>
      <c r="D98" s="37">
        <v>60.19</v>
      </c>
      <c r="E98" s="37">
        <v>55.24</v>
      </c>
      <c r="F98" s="37">
        <v>56.42</v>
      </c>
      <c r="G98" s="37">
        <v>16.57</v>
      </c>
      <c r="H98" s="37">
        <v>17.05</v>
      </c>
      <c r="I98" s="37"/>
      <c r="J98" s="70">
        <f t="shared" si="0"/>
        <v>1.1799999999999997</v>
      </c>
      <c r="K98" s="70">
        <v>27.415084152505099</v>
      </c>
      <c r="L98" s="70">
        <v>47.90513539197029</v>
      </c>
      <c r="M98" s="70">
        <v>75.123252452219873</v>
      </c>
      <c r="N98" s="70">
        <v>129.58000000000001</v>
      </c>
    </row>
    <row r="99" spans="1:14" s="65" customFormat="1" ht="14.25" customHeight="1" x14ac:dyDescent="0.25">
      <c r="A99" s="33">
        <v>1996</v>
      </c>
      <c r="B99" s="68">
        <v>35186</v>
      </c>
      <c r="C99" s="69">
        <v>60.28</v>
      </c>
      <c r="D99" s="37">
        <v>62.92</v>
      </c>
      <c r="E99" s="37">
        <v>55.13</v>
      </c>
      <c r="F99" s="37">
        <v>56.23</v>
      </c>
      <c r="G99" s="37">
        <v>15.26</v>
      </c>
      <c r="H99" s="37">
        <v>15.78</v>
      </c>
      <c r="I99" s="37"/>
      <c r="J99" s="70">
        <f t="shared" ref="J99:J162" si="1">F99-E99</f>
        <v>1.0999999999999943</v>
      </c>
      <c r="K99" s="70">
        <v>25.160351712748728</v>
      </c>
      <c r="L99" s="70">
        <v>44.164004269056953</v>
      </c>
      <c r="M99" s="70">
        <v>69.256534082594229</v>
      </c>
      <c r="N99" s="70">
        <v>119.69</v>
      </c>
    </row>
    <row r="100" spans="1:14" s="65" customFormat="1" ht="14.25" customHeight="1" x14ac:dyDescent="0.25">
      <c r="A100" s="33">
        <v>1996</v>
      </c>
      <c r="B100" s="68">
        <v>35217</v>
      </c>
      <c r="C100" s="69">
        <v>59.64</v>
      </c>
      <c r="D100" s="37">
        <v>62.89</v>
      </c>
      <c r="E100" s="37">
        <v>54.67</v>
      </c>
      <c r="F100" s="37">
        <v>55.6</v>
      </c>
      <c r="G100" s="37">
        <v>14.45</v>
      </c>
      <c r="H100" s="37">
        <v>15.05</v>
      </c>
      <c r="I100" s="37"/>
      <c r="J100" s="70">
        <f t="shared" si="1"/>
        <v>0.92999999999999972</v>
      </c>
      <c r="K100" s="70">
        <v>23.6594025754647</v>
      </c>
      <c r="L100" s="70">
        <v>41.461883889141056</v>
      </c>
      <c r="M100" s="70">
        <v>65.019158072782659</v>
      </c>
      <c r="N100" s="70">
        <v>112.37</v>
      </c>
    </row>
    <row r="101" spans="1:14" s="65" customFormat="1" ht="14.25" customHeight="1" x14ac:dyDescent="0.25">
      <c r="A101" s="33">
        <v>1996</v>
      </c>
      <c r="B101" s="68">
        <v>35247</v>
      </c>
      <c r="C101" s="69">
        <v>59.49</v>
      </c>
      <c r="D101" s="37">
        <v>62.89</v>
      </c>
      <c r="E101" s="37">
        <v>54.34</v>
      </c>
      <c r="F101" s="37">
        <v>55.22</v>
      </c>
      <c r="G101" s="37">
        <v>14.63</v>
      </c>
      <c r="H101" s="37">
        <v>15.43</v>
      </c>
      <c r="I101" s="37"/>
      <c r="J101" s="70">
        <f t="shared" si="1"/>
        <v>0.87999999999999545</v>
      </c>
      <c r="K101" s="70">
        <v>24.776133052172028</v>
      </c>
      <c r="L101" s="70">
        <v>43.221876051396691</v>
      </c>
      <c r="M101" s="70">
        <v>67.779119701890593</v>
      </c>
      <c r="N101" s="70">
        <v>116.81</v>
      </c>
    </row>
    <row r="102" spans="1:14" s="65" customFormat="1" ht="14.25" customHeight="1" x14ac:dyDescent="0.25">
      <c r="A102" s="33">
        <v>1996</v>
      </c>
      <c r="B102" s="68">
        <v>35278</v>
      </c>
      <c r="C102" s="69">
        <v>61.51</v>
      </c>
      <c r="D102" s="37">
        <v>65.260000000000005</v>
      </c>
      <c r="E102" s="37">
        <v>56.77</v>
      </c>
      <c r="F102" s="37">
        <v>57.62</v>
      </c>
      <c r="G102" s="37">
        <v>14.93</v>
      </c>
      <c r="H102" s="37">
        <v>15.52</v>
      </c>
      <c r="I102" s="37"/>
      <c r="J102" s="70">
        <f t="shared" si="1"/>
        <v>0.84999999999999432</v>
      </c>
      <c r="K102" s="70">
        <v>25.756687504739428</v>
      </c>
      <c r="L102" s="70">
        <v>45.056648908881627</v>
      </c>
      <c r="M102" s="70">
        <v>70.656349949494171</v>
      </c>
      <c r="N102" s="70">
        <v>121.96</v>
      </c>
    </row>
    <row r="103" spans="1:14" s="65" customFormat="1" ht="14.25" customHeight="1" x14ac:dyDescent="0.25">
      <c r="A103" s="33">
        <v>1996</v>
      </c>
      <c r="B103" s="68">
        <v>35309</v>
      </c>
      <c r="C103" s="69">
        <v>63.04</v>
      </c>
      <c r="D103" s="37">
        <v>66.64</v>
      </c>
      <c r="E103" s="37">
        <v>58.24</v>
      </c>
      <c r="F103" s="37">
        <v>58.79</v>
      </c>
      <c r="G103" s="37">
        <v>17.05</v>
      </c>
      <c r="H103" s="37">
        <v>17.510000000000002</v>
      </c>
      <c r="I103" s="37"/>
      <c r="J103" s="70">
        <f t="shared" si="1"/>
        <v>0.54999999999999716</v>
      </c>
      <c r="K103" s="70">
        <v>27.738946314563222</v>
      </c>
      <c r="L103" s="70">
        <v>48.486941841799378</v>
      </c>
      <c r="M103" s="70">
        <v>76.035622127229004</v>
      </c>
      <c r="N103" s="70">
        <v>131.07</v>
      </c>
    </row>
    <row r="104" spans="1:14" s="65" customFormat="1" ht="14.25" customHeight="1" x14ac:dyDescent="0.25">
      <c r="A104" s="33">
        <v>1996</v>
      </c>
      <c r="B104" s="68">
        <v>35339</v>
      </c>
      <c r="C104" s="69">
        <v>63.71</v>
      </c>
      <c r="D104" s="37">
        <v>66.78</v>
      </c>
      <c r="E104" s="37">
        <v>58.78</v>
      </c>
      <c r="F104" s="37">
        <v>60.67</v>
      </c>
      <c r="G104" s="37">
        <v>17.989999999999998</v>
      </c>
      <c r="H104" s="37">
        <v>18.71</v>
      </c>
      <c r="I104" s="37"/>
      <c r="J104" s="70">
        <f t="shared" si="1"/>
        <v>1.8900000000000006</v>
      </c>
      <c r="K104" s="70">
        <v>29.481854092901514</v>
      </c>
      <c r="L104" s="70">
        <v>51.454780968580714</v>
      </c>
      <c r="M104" s="70">
        <v>80.689689507156316</v>
      </c>
      <c r="N104" s="70">
        <v>138.84</v>
      </c>
    </row>
    <row r="105" spans="1:14" s="65" customFormat="1" ht="14.25" customHeight="1" x14ac:dyDescent="0.25">
      <c r="A105" s="33">
        <v>1996</v>
      </c>
      <c r="B105" s="68">
        <v>35370</v>
      </c>
      <c r="C105" s="69">
        <v>64.260000000000005</v>
      </c>
      <c r="D105" s="37">
        <v>67.34</v>
      </c>
      <c r="E105" s="37">
        <v>59.25</v>
      </c>
      <c r="F105" s="37">
        <v>60.85</v>
      </c>
      <c r="G105" s="37">
        <v>16.79</v>
      </c>
      <c r="H105" s="37">
        <v>17.62</v>
      </c>
      <c r="I105" s="37"/>
      <c r="J105" s="70">
        <f t="shared" si="1"/>
        <v>1.6000000000000014</v>
      </c>
      <c r="K105" s="70">
        <v>26.722949556488853</v>
      </c>
      <c r="L105" s="70">
        <v>46.818254681298335</v>
      </c>
      <c r="M105" s="70">
        <v>73.418841988807571</v>
      </c>
      <c r="N105" s="70">
        <v>126.89</v>
      </c>
    </row>
    <row r="106" spans="1:14" s="65" customFormat="1" ht="14.25" customHeight="1" x14ac:dyDescent="0.25">
      <c r="A106" s="33">
        <v>1996</v>
      </c>
      <c r="B106" s="68">
        <v>35400</v>
      </c>
      <c r="C106" s="69">
        <v>66.33</v>
      </c>
      <c r="D106" s="37">
        <v>69.58</v>
      </c>
      <c r="E106" s="37">
        <v>61.25</v>
      </c>
      <c r="F106" s="37">
        <v>62.59</v>
      </c>
      <c r="G106" s="37">
        <v>17.02</v>
      </c>
      <c r="H106" s="37">
        <v>17.88</v>
      </c>
      <c r="I106" s="37"/>
      <c r="J106" s="70">
        <f t="shared" si="1"/>
        <v>1.3400000000000034</v>
      </c>
      <c r="K106" s="70">
        <v>27.984003426768943</v>
      </c>
      <c r="L106" s="70">
        <v>48.903144186946356</v>
      </c>
      <c r="M106" s="70">
        <v>76.688296910211108</v>
      </c>
      <c r="N106" s="70">
        <v>132.26</v>
      </c>
    </row>
    <row r="107" spans="1:14" s="65" customFormat="1" ht="14.25" customHeight="1" x14ac:dyDescent="0.25">
      <c r="A107" s="33">
        <v>1997</v>
      </c>
      <c r="B107" s="68">
        <v>35431</v>
      </c>
      <c r="C107" s="69">
        <v>65.459999999999994</v>
      </c>
      <c r="D107" s="37">
        <v>69.239999999999995</v>
      </c>
      <c r="E107" s="37">
        <v>61.09</v>
      </c>
      <c r="F107" s="37">
        <v>62.02</v>
      </c>
      <c r="G107" s="37">
        <v>17.13</v>
      </c>
      <c r="H107" s="37">
        <v>18.14</v>
      </c>
      <c r="I107" s="37"/>
      <c r="J107" s="70">
        <f t="shared" si="1"/>
        <v>0.92999999999999972</v>
      </c>
      <c r="K107" s="70">
        <v>27.61384774072318</v>
      </c>
      <c r="L107" s="70">
        <v>48.397105294008298</v>
      </c>
      <c r="M107" s="70">
        <v>75.894743417589112</v>
      </c>
      <c r="N107" s="70">
        <v>131.34</v>
      </c>
    </row>
    <row r="108" spans="1:14" s="65" customFormat="1" ht="14.25" customHeight="1" x14ac:dyDescent="0.25">
      <c r="A108" s="33">
        <v>1997</v>
      </c>
      <c r="B108" s="68">
        <v>35462</v>
      </c>
      <c r="C108" s="69">
        <v>65.44</v>
      </c>
      <c r="D108" s="37">
        <v>68.95</v>
      </c>
      <c r="E108" s="37">
        <v>60.16</v>
      </c>
      <c r="F108" s="37">
        <v>61.38</v>
      </c>
      <c r="G108" s="37">
        <v>15.96</v>
      </c>
      <c r="H108" s="37">
        <v>17.010000000000002</v>
      </c>
      <c r="I108" s="37"/>
      <c r="J108" s="70">
        <f t="shared" si="1"/>
        <v>1.220000000000006</v>
      </c>
      <c r="K108" s="70">
        <v>25.60369526596056</v>
      </c>
      <c r="L108" s="70">
        <v>44.973681920876523</v>
      </c>
      <c r="M108" s="70">
        <v>70.526243856815171</v>
      </c>
      <c r="N108" s="70">
        <v>122.15</v>
      </c>
    </row>
    <row r="109" spans="1:14" s="65" customFormat="1" ht="14.25" customHeight="1" x14ac:dyDescent="0.25">
      <c r="A109" s="33">
        <v>1997</v>
      </c>
      <c r="B109" s="68">
        <v>35490</v>
      </c>
      <c r="C109" s="69">
        <v>64.239999999999995</v>
      </c>
      <c r="D109" s="37">
        <v>68.17</v>
      </c>
      <c r="E109" s="37">
        <v>58.97</v>
      </c>
      <c r="F109" s="37">
        <v>60.33</v>
      </c>
      <c r="G109" s="37">
        <v>14.62</v>
      </c>
      <c r="H109" s="37">
        <v>15.4</v>
      </c>
      <c r="I109" s="37"/>
      <c r="J109" s="70">
        <f t="shared" si="1"/>
        <v>1.3599999999999994</v>
      </c>
      <c r="K109" s="70">
        <v>23.275549423690318</v>
      </c>
      <c r="L109" s="70">
        <v>40.911123452647544</v>
      </c>
      <c r="M109" s="70">
        <v>64.155473731367934</v>
      </c>
      <c r="N109" s="70">
        <v>111.17</v>
      </c>
    </row>
    <row r="110" spans="1:14" s="65" customFormat="1" ht="14.25" customHeight="1" x14ac:dyDescent="0.25">
      <c r="A110" s="33">
        <v>1997</v>
      </c>
      <c r="B110" s="68">
        <v>35521</v>
      </c>
      <c r="C110" s="69">
        <v>64.59</v>
      </c>
      <c r="D110" s="37">
        <v>68.650000000000006</v>
      </c>
      <c r="E110" s="37">
        <v>59.24</v>
      </c>
      <c r="F110" s="37">
        <v>60.22</v>
      </c>
      <c r="G110" s="37">
        <v>14.21</v>
      </c>
      <c r="H110" s="37">
        <v>15.18</v>
      </c>
      <c r="I110" s="37"/>
      <c r="J110" s="70">
        <f t="shared" si="1"/>
        <v>0.97999999999999687</v>
      </c>
      <c r="K110" s="70">
        <v>20.918540430591051</v>
      </c>
      <c r="L110" s="70">
        <v>36.637665869372412</v>
      </c>
      <c r="M110" s="70">
        <v>57.453978573376126</v>
      </c>
      <c r="N110" s="70">
        <v>99.27</v>
      </c>
    </row>
    <row r="111" spans="1:14" s="65" customFormat="1" ht="14.25" customHeight="1" x14ac:dyDescent="0.25">
      <c r="A111" s="33">
        <v>1997</v>
      </c>
      <c r="B111" s="68">
        <v>35551</v>
      </c>
      <c r="C111" s="69">
        <v>64.91</v>
      </c>
      <c r="D111" s="37">
        <v>68.98</v>
      </c>
      <c r="E111" s="37">
        <v>59.41</v>
      </c>
      <c r="F111" s="37">
        <v>60.3</v>
      </c>
      <c r="G111" s="37">
        <v>13.94</v>
      </c>
      <c r="H111" s="37">
        <v>15.44</v>
      </c>
      <c r="I111" s="37"/>
      <c r="J111" s="70">
        <f t="shared" si="1"/>
        <v>0.89000000000000057</v>
      </c>
      <c r="K111" s="70">
        <v>22.246186413924274</v>
      </c>
      <c r="L111" s="70">
        <v>38.747493521253809</v>
      </c>
      <c r="M111" s="70">
        <v>60.762540672744024</v>
      </c>
      <c r="N111" s="70">
        <v>104.81</v>
      </c>
    </row>
    <row r="112" spans="1:14" s="65" customFormat="1" ht="14.25" customHeight="1" x14ac:dyDescent="0.25">
      <c r="A112" s="33">
        <v>1997</v>
      </c>
      <c r="B112" s="68">
        <v>35582</v>
      </c>
      <c r="C112" s="69">
        <v>65.39</v>
      </c>
      <c r="D112" s="37">
        <v>69.37</v>
      </c>
      <c r="E112" s="37">
        <v>59.86</v>
      </c>
      <c r="F112" s="37">
        <v>60.6</v>
      </c>
      <c r="G112" s="37">
        <v>13.77</v>
      </c>
      <c r="H112" s="37">
        <v>14.88</v>
      </c>
      <c r="I112" s="37"/>
      <c r="J112" s="70">
        <f t="shared" si="1"/>
        <v>0.74000000000000199</v>
      </c>
      <c r="K112" s="70">
        <v>21.151001415479058</v>
      </c>
      <c r="L112" s="70">
        <v>37.100603518352997</v>
      </c>
      <c r="M112" s="70">
        <v>58.179942117565062</v>
      </c>
      <c r="N112" s="70">
        <v>100.34</v>
      </c>
    </row>
    <row r="113" spans="1:14" s="65" customFormat="1" ht="14.25" customHeight="1" x14ac:dyDescent="0.25">
      <c r="A113" s="33">
        <v>1997</v>
      </c>
      <c r="B113" s="68">
        <v>35612</v>
      </c>
      <c r="C113" s="69">
        <v>68.2</v>
      </c>
      <c r="D113" s="37">
        <v>72.680000000000007</v>
      </c>
      <c r="E113" s="37">
        <v>62.69</v>
      </c>
      <c r="F113" s="37">
        <v>63.44</v>
      </c>
      <c r="G113" s="37">
        <v>13.25</v>
      </c>
      <c r="H113" s="37">
        <v>14.61</v>
      </c>
      <c r="I113" s="37"/>
      <c r="J113" s="70">
        <f t="shared" si="1"/>
        <v>0.75</v>
      </c>
      <c r="K113" s="70">
        <v>21.346592702234027</v>
      </c>
      <c r="L113" s="70">
        <v>37.294334549140615</v>
      </c>
      <c r="M113" s="70">
        <v>58.483744726922183</v>
      </c>
      <c r="N113" s="70">
        <v>100.95</v>
      </c>
    </row>
    <row r="114" spans="1:14" s="65" customFormat="1" ht="14.25" customHeight="1" x14ac:dyDescent="0.25">
      <c r="A114" s="33">
        <v>1997</v>
      </c>
      <c r="B114" s="68">
        <v>35643</v>
      </c>
      <c r="C114" s="69">
        <v>69.510000000000005</v>
      </c>
      <c r="D114" s="37">
        <v>73.58</v>
      </c>
      <c r="E114" s="37">
        <v>64.069999999999993</v>
      </c>
      <c r="F114" s="37">
        <v>64.48</v>
      </c>
      <c r="G114" s="37">
        <v>13.86</v>
      </c>
      <c r="H114" s="37">
        <v>15.2</v>
      </c>
      <c r="I114" s="37"/>
      <c r="J114" s="70">
        <f t="shared" si="1"/>
        <v>0.4100000000000108</v>
      </c>
      <c r="K114" s="70">
        <v>22.44754952074236</v>
      </c>
      <c r="L114" s="70">
        <v>39.300652733077634</v>
      </c>
      <c r="M114" s="70">
        <v>61.629986694472151</v>
      </c>
      <c r="N114" s="70">
        <v>106.45</v>
      </c>
    </row>
    <row r="115" spans="1:14" s="65" customFormat="1" ht="14.25" customHeight="1" x14ac:dyDescent="0.25">
      <c r="A115" s="33">
        <v>1997</v>
      </c>
      <c r="B115" s="68">
        <v>35674</v>
      </c>
      <c r="C115" s="69">
        <v>70.28</v>
      </c>
      <c r="D115" s="37">
        <v>74.23</v>
      </c>
      <c r="E115" s="37">
        <v>64.72</v>
      </c>
      <c r="F115" s="37">
        <v>64.760000000000005</v>
      </c>
      <c r="G115" s="37">
        <v>13.48</v>
      </c>
      <c r="H115" s="37">
        <v>14.69</v>
      </c>
      <c r="I115" s="37"/>
      <c r="J115" s="70">
        <f t="shared" si="1"/>
        <v>4.0000000000006253E-2</v>
      </c>
      <c r="K115" s="70">
        <v>22.390855980283391</v>
      </c>
      <c r="L115" s="70">
        <v>39.140398102994148</v>
      </c>
      <c r="M115" s="70">
        <v>61.378680671978017</v>
      </c>
      <c r="N115" s="70">
        <v>105.92</v>
      </c>
    </row>
    <row r="116" spans="1:14" s="65" customFormat="1" ht="14.25" customHeight="1" x14ac:dyDescent="0.25">
      <c r="A116" s="33">
        <v>1997</v>
      </c>
      <c r="B116" s="68">
        <v>35704</v>
      </c>
      <c r="C116" s="69">
        <v>69.75</v>
      </c>
      <c r="D116" s="37">
        <v>73.709999999999994</v>
      </c>
      <c r="E116" s="37">
        <v>64.209999999999994</v>
      </c>
      <c r="F116" s="37">
        <v>64.31</v>
      </c>
      <c r="G116" s="37">
        <v>14.27</v>
      </c>
      <c r="H116" s="37">
        <v>15.1</v>
      </c>
      <c r="I116" s="37"/>
      <c r="J116" s="70">
        <f t="shared" si="1"/>
        <v>0.10000000000000853</v>
      </c>
      <c r="K116" s="70">
        <v>23.336271810522899</v>
      </c>
      <c r="L116" s="70">
        <v>40.863768370184999</v>
      </c>
      <c r="M116" s="70">
        <v>64.081213053767897</v>
      </c>
      <c r="N116" s="70">
        <v>110.7</v>
      </c>
    </row>
    <row r="117" spans="1:14" s="65" customFormat="1" ht="14.25" customHeight="1" x14ac:dyDescent="0.25">
      <c r="A117" s="33">
        <v>1997</v>
      </c>
      <c r="B117" s="68">
        <v>35735</v>
      </c>
      <c r="C117" s="69">
        <v>69.55</v>
      </c>
      <c r="D117" s="37">
        <v>74.02</v>
      </c>
      <c r="E117" s="37">
        <v>63.89</v>
      </c>
      <c r="F117" s="37">
        <v>64.06</v>
      </c>
      <c r="G117" s="37">
        <v>14.18</v>
      </c>
      <c r="H117" s="37">
        <v>15.28</v>
      </c>
      <c r="I117" s="37"/>
      <c r="J117" s="70">
        <f t="shared" si="1"/>
        <v>0.17000000000000171</v>
      </c>
      <c r="K117" s="70">
        <v>22.018993265405001</v>
      </c>
      <c r="L117" s="70">
        <v>38.599105085335083</v>
      </c>
      <c r="M117" s="70">
        <v>60.52984282435466</v>
      </c>
      <c r="N117" s="70">
        <v>104.66</v>
      </c>
    </row>
    <row r="118" spans="1:14" s="65" customFormat="1" ht="14.25" customHeight="1" x14ac:dyDescent="0.25">
      <c r="A118" s="33">
        <v>1997</v>
      </c>
      <c r="B118" s="68">
        <v>35765</v>
      </c>
      <c r="C118" s="69">
        <v>69.290000000000006</v>
      </c>
      <c r="D118" s="37">
        <v>74.099999999999994</v>
      </c>
      <c r="E118" s="37">
        <v>63.53</v>
      </c>
      <c r="F118" s="37">
        <v>63.76</v>
      </c>
      <c r="G118" s="37">
        <v>13.6</v>
      </c>
      <c r="H118" s="37">
        <v>14.48</v>
      </c>
      <c r="I118" s="37"/>
      <c r="J118" s="70">
        <f t="shared" si="1"/>
        <v>0.22999999999999687</v>
      </c>
      <c r="K118" s="70">
        <v>20.324699508818345</v>
      </c>
      <c r="L118" s="70">
        <v>35.623756929875469</v>
      </c>
      <c r="M118" s="70">
        <v>55.864000033452015</v>
      </c>
      <c r="N118" s="70">
        <v>96.59</v>
      </c>
    </row>
    <row r="119" spans="1:14" s="65" customFormat="1" ht="14.25" customHeight="1" x14ac:dyDescent="0.25">
      <c r="A119" s="33">
        <v>1998</v>
      </c>
      <c r="B119" s="68">
        <v>35796</v>
      </c>
      <c r="C119" s="69">
        <v>69.03</v>
      </c>
      <c r="D119" s="37">
        <v>73.959999999999994</v>
      </c>
      <c r="E119" s="37">
        <v>63.13</v>
      </c>
      <c r="F119" s="37">
        <v>63.34</v>
      </c>
      <c r="G119" s="37">
        <v>12.92</v>
      </c>
      <c r="H119" s="37">
        <v>13.67</v>
      </c>
      <c r="I119" s="37"/>
      <c r="J119" s="70">
        <f t="shared" si="1"/>
        <v>0.21000000000000085</v>
      </c>
      <c r="K119" s="70">
        <v>18.055256497947724</v>
      </c>
      <c r="L119" s="70">
        <v>31.703436807818552</v>
      </c>
      <c r="M119" s="70">
        <v>49.716283388606399</v>
      </c>
      <c r="N119" s="70">
        <v>86.15</v>
      </c>
    </row>
    <row r="120" spans="1:14" s="65" customFormat="1" ht="14.25" customHeight="1" x14ac:dyDescent="0.25">
      <c r="A120" s="33">
        <v>1998</v>
      </c>
      <c r="B120" s="68">
        <v>35827</v>
      </c>
      <c r="C120" s="69">
        <v>68.64</v>
      </c>
      <c r="D120" s="37">
        <v>73.790000000000006</v>
      </c>
      <c r="E120" s="37">
        <v>62.63</v>
      </c>
      <c r="F120" s="37">
        <v>62.84</v>
      </c>
      <c r="G120" s="37">
        <v>12.53</v>
      </c>
      <c r="H120" s="37">
        <v>13.68</v>
      </c>
      <c r="I120" s="37"/>
      <c r="J120" s="70">
        <f t="shared" si="1"/>
        <v>0.21000000000000085</v>
      </c>
      <c r="K120" s="70">
        <v>16.705168096932347</v>
      </c>
      <c r="L120" s="70">
        <v>29.316930134296925</v>
      </c>
      <c r="M120" s="70">
        <v>45.97384237791001</v>
      </c>
      <c r="N120" s="70">
        <v>79.66</v>
      </c>
    </row>
    <row r="121" spans="1:14" s="65" customFormat="1" ht="14.25" customHeight="1" x14ac:dyDescent="0.25">
      <c r="A121" s="33">
        <v>1998</v>
      </c>
      <c r="B121" s="68">
        <v>35855</v>
      </c>
      <c r="C121" s="69">
        <v>68.2</v>
      </c>
      <c r="D121" s="37">
        <v>73.77</v>
      </c>
      <c r="E121" s="37">
        <v>62.09</v>
      </c>
      <c r="F121" s="37">
        <v>62.3</v>
      </c>
      <c r="G121" s="37">
        <v>11.61</v>
      </c>
      <c r="H121" s="37">
        <v>12.72</v>
      </c>
      <c r="I121" s="37"/>
      <c r="J121" s="70">
        <f t="shared" si="1"/>
        <v>0.20999999999999375</v>
      </c>
      <c r="K121" s="70">
        <v>15.327661257427327</v>
      </c>
      <c r="L121" s="70">
        <v>26.846560600248942</v>
      </c>
      <c r="M121" s="70">
        <v>42.099890396810579</v>
      </c>
      <c r="N121" s="70">
        <v>72.73</v>
      </c>
    </row>
    <row r="122" spans="1:14" s="65" customFormat="1" ht="14.25" customHeight="1" x14ac:dyDescent="0.25">
      <c r="A122" s="33">
        <v>1998</v>
      </c>
      <c r="B122" s="68">
        <v>35886</v>
      </c>
      <c r="C122" s="69">
        <v>72.38</v>
      </c>
      <c r="D122" s="37">
        <v>78.739999999999995</v>
      </c>
      <c r="E122" s="37">
        <v>65.77</v>
      </c>
      <c r="F122" s="37">
        <v>66.81</v>
      </c>
      <c r="G122" s="37">
        <v>11.67</v>
      </c>
      <c r="H122" s="37">
        <v>12.94</v>
      </c>
      <c r="I122" s="37"/>
      <c r="J122" s="70">
        <f t="shared" si="1"/>
        <v>1.0400000000000063</v>
      </c>
      <c r="K122" s="70">
        <v>15.463466985861789</v>
      </c>
      <c r="L122" s="70">
        <v>27.086810822935263</v>
      </c>
      <c r="M122" s="70">
        <v>42.476642867769925</v>
      </c>
      <c r="N122" s="70">
        <v>73.400000000000006</v>
      </c>
    </row>
    <row r="123" spans="1:14" s="65" customFormat="1" ht="14.25" customHeight="1" x14ac:dyDescent="0.25">
      <c r="A123" s="33">
        <v>1998</v>
      </c>
      <c r="B123" s="68">
        <v>35916</v>
      </c>
      <c r="C123" s="69">
        <v>72.41</v>
      </c>
      <c r="D123" s="37">
        <v>79.06</v>
      </c>
      <c r="E123" s="37">
        <v>65.72</v>
      </c>
      <c r="F123" s="37">
        <v>66.709999999999994</v>
      </c>
      <c r="G123" s="37">
        <v>11.64</v>
      </c>
      <c r="H123" s="37">
        <v>12.95</v>
      </c>
      <c r="I123" s="37"/>
      <c r="J123" s="70">
        <f t="shared" si="1"/>
        <v>0.98999999999999488</v>
      </c>
      <c r="K123" s="70">
        <v>16.500504423746158</v>
      </c>
      <c r="L123" s="70">
        <v>28.913922143258759</v>
      </c>
      <c r="M123" s="70">
        <v>45.341858545627652</v>
      </c>
      <c r="N123" s="70">
        <v>78.36</v>
      </c>
    </row>
    <row r="124" spans="1:14" s="65" customFormat="1" ht="14.25" customHeight="1" x14ac:dyDescent="0.25">
      <c r="A124" s="33">
        <v>1998</v>
      </c>
      <c r="B124" s="68">
        <v>35947</v>
      </c>
      <c r="C124" s="69">
        <v>72.209999999999994</v>
      </c>
      <c r="D124" s="37">
        <v>78.8</v>
      </c>
      <c r="E124" s="37">
        <v>65.62</v>
      </c>
      <c r="F124" s="37">
        <v>66.59</v>
      </c>
      <c r="G124" s="37">
        <v>11.15</v>
      </c>
      <c r="H124" s="37">
        <v>12.34</v>
      </c>
      <c r="I124" s="37"/>
      <c r="J124" s="70">
        <f t="shared" si="1"/>
        <v>0.96999999999999886</v>
      </c>
      <c r="K124" s="70">
        <v>14.231645123154506</v>
      </c>
      <c r="L124" s="70">
        <v>25.018159607306483</v>
      </c>
      <c r="M124" s="70">
        <v>39.232652296910985</v>
      </c>
      <c r="N124" s="70">
        <v>67.819999999999993</v>
      </c>
    </row>
    <row r="125" spans="1:14" s="65" customFormat="1" ht="14.25" customHeight="1" x14ac:dyDescent="0.25">
      <c r="A125" s="33">
        <v>1998</v>
      </c>
      <c r="B125" s="68">
        <v>35977</v>
      </c>
      <c r="C125" s="69">
        <v>72.37</v>
      </c>
      <c r="D125" s="37">
        <v>79.34</v>
      </c>
      <c r="E125" s="37">
        <v>66.040000000000006</v>
      </c>
      <c r="F125" s="37">
        <v>66.94</v>
      </c>
      <c r="G125" s="37">
        <v>10.7</v>
      </c>
      <c r="H125" s="37">
        <v>11.99</v>
      </c>
      <c r="I125" s="37"/>
      <c r="J125" s="70">
        <f t="shared" si="1"/>
        <v>0.89999999999999147</v>
      </c>
      <c r="K125" s="70">
        <v>13.512062884191648</v>
      </c>
      <c r="L125" s="70">
        <v>23.741300562050782</v>
      </c>
      <c r="M125" s="70">
        <v>37.230324078489488</v>
      </c>
      <c r="N125" s="70">
        <v>64.34</v>
      </c>
    </row>
    <row r="126" spans="1:14" s="65" customFormat="1" ht="14.25" customHeight="1" x14ac:dyDescent="0.25">
      <c r="A126" s="33">
        <v>1998</v>
      </c>
      <c r="B126" s="68">
        <v>36008</v>
      </c>
      <c r="C126" s="69">
        <v>72.48</v>
      </c>
      <c r="D126" s="37">
        <v>79.39</v>
      </c>
      <c r="E126" s="37">
        <v>66.14</v>
      </c>
      <c r="F126" s="37">
        <v>66.900000000000006</v>
      </c>
      <c r="G126" s="37">
        <v>10.29</v>
      </c>
      <c r="H126" s="37">
        <v>11.72</v>
      </c>
      <c r="I126" s="37"/>
      <c r="J126" s="70">
        <f t="shared" si="1"/>
        <v>0.76000000000000512</v>
      </c>
      <c r="K126" s="70">
        <v>14.099125704037604</v>
      </c>
      <c r="L126" s="70">
        <v>24.787260860485141</v>
      </c>
      <c r="M126" s="70">
        <v>38.870564501804402</v>
      </c>
      <c r="N126" s="70">
        <v>67.540000000000006</v>
      </c>
    </row>
    <row r="127" spans="1:14" s="65" customFormat="1" ht="14.25" customHeight="1" x14ac:dyDescent="0.25">
      <c r="A127" s="33">
        <v>1998</v>
      </c>
      <c r="B127" s="68">
        <v>36039</v>
      </c>
      <c r="C127" s="69">
        <v>72</v>
      </c>
      <c r="D127" s="37">
        <v>79.34</v>
      </c>
      <c r="E127" s="37">
        <v>65.8</v>
      </c>
      <c r="F127" s="37">
        <v>66.48</v>
      </c>
      <c r="G127" s="37">
        <v>10.62</v>
      </c>
      <c r="H127" s="37">
        <v>12.1</v>
      </c>
      <c r="I127" s="37"/>
      <c r="J127" s="70">
        <f t="shared" si="1"/>
        <v>0.68000000000000682</v>
      </c>
      <c r="K127" s="70">
        <v>15.22153973277819</v>
      </c>
      <c r="L127" s="70">
        <v>26.554403936047105</v>
      </c>
      <c r="M127" s="70">
        <v>41.641739957179183</v>
      </c>
      <c r="N127" s="70">
        <v>71.5</v>
      </c>
    </row>
    <row r="128" spans="1:14" s="65" customFormat="1" ht="14.25" customHeight="1" x14ac:dyDescent="0.25">
      <c r="A128" s="33">
        <v>1998</v>
      </c>
      <c r="B128" s="68">
        <v>36069</v>
      </c>
      <c r="C128" s="69">
        <v>71.78</v>
      </c>
      <c r="D128" s="37">
        <v>79.09</v>
      </c>
      <c r="E128" s="37">
        <v>65.75</v>
      </c>
      <c r="F128" s="37">
        <v>66.59</v>
      </c>
      <c r="G128" s="37">
        <v>10.88</v>
      </c>
      <c r="H128" s="37">
        <v>12.31</v>
      </c>
      <c r="I128" s="37"/>
      <c r="J128" s="70">
        <f t="shared" si="1"/>
        <v>0.84000000000000341</v>
      </c>
      <c r="K128" s="70">
        <v>14.308558421659033</v>
      </c>
      <c r="L128" s="70">
        <v>25.193320230520534</v>
      </c>
      <c r="M128" s="70">
        <v>39.507333405934688</v>
      </c>
      <c r="N128" s="70">
        <v>68.73</v>
      </c>
    </row>
    <row r="129" spans="1:14" s="65" customFormat="1" ht="14.25" customHeight="1" x14ac:dyDescent="0.25">
      <c r="A129" s="33">
        <v>1998</v>
      </c>
      <c r="B129" s="68">
        <v>36100</v>
      </c>
      <c r="C129" s="69">
        <v>71.33</v>
      </c>
      <c r="D129" s="37">
        <v>79.150000000000006</v>
      </c>
      <c r="E129" s="37">
        <v>65.02</v>
      </c>
      <c r="F129" s="37">
        <v>65.77</v>
      </c>
      <c r="G129" s="37">
        <v>10.61</v>
      </c>
      <c r="H129" s="37">
        <v>11.71</v>
      </c>
      <c r="I129" s="37"/>
      <c r="J129" s="70">
        <f t="shared" si="1"/>
        <v>0.75</v>
      </c>
      <c r="K129" s="70">
        <v>12.618598986615556</v>
      </c>
      <c r="L129" s="70">
        <v>22.206196239025168</v>
      </c>
      <c r="M129" s="70">
        <v>34.82302413756338</v>
      </c>
      <c r="N129" s="70">
        <v>60.54</v>
      </c>
    </row>
    <row r="130" spans="1:14" s="65" customFormat="1" ht="14.25" customHeight="1" x14ac:dyDescent="0.25">
      <c r="A130" s="33">
        <v>1998</v>
      </c>
      <c r="B130" s="68">
        <v>36130</v>
      </c>
      <c r="C130" s="69">
        <v>70.45</v>
      </c>
      <c r="D130" s="37">
        <v>79.13</v>
      </c>
      <c r="E130" s="37">
        <v>63.84</v>
      </c>
      <c r="F130" s="37">
        <v>64.77</v>
      </c>
      <c r="G130" s="37">
        <v>10.35</v>
      </c>
      <c r="H130" s="37">
        <v>11.49</v>
      </c>
      <c r="I130" s="37"/>
      <c r="J130" s="70">
        <f t="shared" si="1"/>
        <v>0.92999999999999261</v>
      </c>
      <c r="K130" s="70">
        <v>11.530909749026172</v>
      </c>
      <c r="L130" s="70">
        <v>20.234815660638205</v>
      </c>
      <c r="M130" s="70">
        <v>31.731570170096031</v>
      </c>
      <c r="N130" s="70">
        <v>55.03</v>
      </c>
    </row>
    <row r="131" spans="1:14" s="65" customFormat="1" ht="14.25" customHeight="1" x14ac:dyDescent="0.25">
      <c r="A131" s="33">
        <v>1999</v>
      </c>
      <c r="B131" s="68">
        <v>36161</v>
      </c>
      <c r="C131" s="69">
        <v>69.61</v>
      </c>
      <c r="D131" s="37">
        <v>79.23</v>
      </c>
      <c r="E131" s="37">
        <v>62.87</v>
      </c>
      <c r="F131" s="37">
        <v>63.95</v>
      </c>
      <c r="G131" s="37">
        <v>9.89</v>
      </c>
      <c r="H131" s="37">
        <v>11.36</v>
      </c>
      <c r="I131" s="37"/>
      <c r="J131" s="70">
        <f t="shared" si="1"/>
        <v>1.0800000000000054</v>
      </c>
      <c r="K131" s="70">
        <v>13.241548736240798</v>
      </c>
      <c r="L131" s="70">
        <v>23.101339651602594</v>
      </c>
      <c r="M131" s="70">
        <v>36.22675849743468</v>
      </c>
      <c r="N131" s="70">
        <v>62.16</v>
      </c>
    </row>
    <row r="132" spans="1:14" s="65" customFormat="1" ht="14.25" customHeight="1" x14ac:dyDescent="0.25">
      <c r="A132" s="33">
        <v>1999</v>
      </c>
      <c r="B132" s="68">
        <v>36192</v>
      </c>
      <c r="C132" s="69">
        <v>69.78</v>
      </c>
      <c r="D132" s="37">
        <v>78.260000000000005</v>
      </c>
      <c r="E132" s="37">
        <v>63.02</v>
      </c>
      <c r="F132" s="37">
        <v>64.17</v>
      </c>
      <c r="G132" s="37">
        <v>10.220000000000001</v>
      </c>
      <c r="H132" s="37">
        <v>11.33</v>
      </c>
      <c r="I132" s="37"/>
      <c r="J132" s="70">
        <f t="shared" si="1"/>
        <v>1.1499999999999986</v>
      </c>
      <c r="K132" s="70">
        <v>12.479589348558008</v>
      </c>
      <c r="L132" s="70">
        <v>21.793022349078424</v>
      </c>
      <c r="M132" s="70">
        <v>34.175098478087264</v>
      </c>
      <c r="N132" s="70">
        <v>58.8</v>
      </c>
    </row>
    <row r="133" spans="1:14" s="65" customFormat="1" ht="14.25" customHeight="1" x14ac:dyDescent="0.25">
      <c r="A133" s="33">
        <v>1999</v>
      </c>
      <c r="B133" s="68">
        <v>36220</v>
      </c>
      <c r="C133" s="69">
        <v>73.849999999999994</v>
      </c>
      <c r="D133" s="37">
        <v>82.24</v>
      </c>
      <c r="E133" s="37">
        <v>66.510000000000005</v>
      </c>
      <c r="F133" s="37">
        <v>69.94</v>
      </c>
      <c r="G133" s="37">
        <v>10.52</v>
      </c>
      <c r="H133" s="37">
        <v>12.06</v>
      </c>
      <c r="I133" s="37"/>
      <c r="J133" s="70">
        <f t="shared" si="1"/>
        <v>3.4299999999999926</v>
      </c>
      <c r="K133" s="70">
        <v>14.74218918531319</v>
      </c>
      <c r="L133" s="70">
        <v>25.74380181958248</v>
      </c>
      <c r="M133" s="70">
        <v>40.370580468009194</v>
      </c>
      <c r="N133" s="70">
        <v>69.459999999999994</v>
      </c>
    </row>
    <row r="134" spans="1:14" s="65" customFormat="1" ht="14.25" customHeight="1" x14ac:dyDescent="0.25">
      <c r="A134" s="33">
        <v>1999</v>
      </c>
      <c r="B134" s="68">
        <v>36251</v>
      </c>
      <c r="C134" s="69">
        <v>77.83</v>
      </c>
      <c r="D134" s="37">
        <v>83.39</v>
      </c>
      <c r="E134" s="37">
        <v>70.2</v>
      </c>
      <c r="F134" s="37">
        <v>73.23</v>
      </c>
      <c r="G134" s="37">
        <v>12</v>
      </c>
      <c r="H134" s="37">
        <v>12.64</v>
      </c>
      <c r="I134" s="37"/>
      <c r="J134" s="70">
        <f t="shared" si="1"/>
        <v>3.0300000000000011</v>
      </c>
      <c r="K134" s="70">
        <v>18.353038802227786</v>
      </c>
      <c r="L134" s="70">
        <v>32.016152515181304</v>
      </c>
      <c r="M134" s="70">
        <v>50.206673841274323</v>
      </c>
      <c r="N134" s="70">
        <v>86.26</v>
      </c>
    </row>
    <row r="135" spans="1:14" s="65" customFormat="1" ht="14.25" customHeight="1" x14ac:dyDescent="0.25">
      <c r="A135" s="33">
        <v>1999</v>
      </c>
      <c r="B135" s="68">
        <v>36281</v>
      </c>
      <c r="C135" s="69">
        <v>77.61</v>
      </c>
      <c r="D135" s="37">
        <v>83.82</v>
      </c>
      <c r="E135" s="37">
        <v>70.040000000000006</v>
      </c>
      <c r="F135" s="37">
        <v>73.09</v>
      </c>
      <c r="G135" s="37">
        <v>11.89</v>
      </c>
      <c r="H135" s="37">
        <v>12.9</v>
      </c>
      <c r="I135" s="37"/>
      <c r="J135" s="70">
        <f t="shared" si="1"/>
        <v>3.0499999999999972</v>
      </c>
      <c r="K135" s="70">
        <v>18.080446940981489</v>
      </c>
      <c r="L135" s="70">
        <v>31.638407116326452</v>
      </c>
      <c r="M135" s="70">
        <v>49.614305972388301</v>
      </c>
      <c r="N135" s="70">
        <v>85.66</v>
      </c>
    </row>
    <row r="136" spans="1:14" s="65" customFormat="1" ht="14.25" customHeight="1" x14ac:dyDescent="0.25">
      <c r="A136" s="33">
        <v>1999</v>
      </c>
      <c r="B136" s="68">
        <v>36312</v>
      </c>
      <c r="C136" s="69">
        <v>77.319999999999993</v>
      </c>
      <c r="D136" s="37">
        <v>83.74</v>
      </c>
      <c r="E136" s="37">
        <v>69.8</v>
      </c>
      <c r="F136" s="37">
        <v>72.78</v>
      </c>
      <c r="G136" s="37">
        <v>11.54</v>
      </c>
      <c r="H136" s="37">
        <v>12.79</v>
      </c>
      <c r="I136" s="37"/>
      <c r="J136" s="70">
        <f t="shared" si="1"/>
        <v>2.980000000000004</v>
      </c>
      <c r="K136" s="70">
        <v>18.982875484756654</v>
      </c>
      <c r="L136" s="70">
        <v>33.217701594913088</v>
      </c>
      <c r="M136" s="70">
        <v>52.09090345699007</v>
      </c>
      <c r="N136" s="70">
        <v>89.91</v>
      </c>
    </row>
    <row r="137" spans="1:14" s="65" customFormat="1" ht="14.25" customHeight="1" x14ac:dyDescent="0.25">
      <c r="A137" s="33">
        <v>1999</v>
      </c>
      <c r="B137" s="68">
        <v>36342</v>
      </c>
      <c r="C137" s="69">
        <v>78.260000000000005</v>
      </c>
      <c r="D137" s="37">
        <v>83.87</v>
      </c>
      <c r="E137" s="37">
        <v>70.98</v>
      </c>
      <c r="F137" s="37">
        <v>73.81</v>
      </c>
      <c r="G137" s="37">
        <v>12.74</v>
      </c>
      <c r="H137" s="37">
        <v>13.96</v>
      </c>
      <c r="I137" s="37"/>
      <c r="J137" s="70">
        <f t="shared" si="1"/>
        <v>2.8299999999999983</v>
      </c>
      <c r="K137" s="70">
        <v>23.068769874493206</v>
      </c>
      <c r="L137" s="70">
        <v>40.386549146259604</v>
      </c>
      <c r="M137" s="70">
        <v>63.332853615042481</v>
      </c>
      <c r="N137" s="70">
        <v>109.38</v>
      </c>
    </row>
    <row r="138" spans="1:14" s="65" customFormat="1" ht="14.25" customHeight="1" x14ac:dyDescent="0.25">
      <c r="A138" s="33">
        <v>1999</v>
      </c>
      <c r="B138" s="68">
        <v>36373</v>
      </c>
      <c r="C138" s="69">
        <v>79.760000000000005</v>
      </c>
      <c r="D138" s="37">
        <v>84.57</v>
      </c>
      <c r="E138" s="37">
        <v>72.87</v>
      </c>
      <c r="F138" s="37">
        <v>75.209999999999994</v>
      </c>
      <c r="G138" s="37">
        <v>13.31</v>
      </c>
      <c r="H138" s="37">
        <v>14.48</v>
      </c>
      <c r="I138" s="37"/>
      <c r="J138" s="70">
        <f t="shared" si="1"/>
        <v>2.3399999999999892</v>
      </c>
      <c r="K138" s="70">
        <v>24.405361888024366</v>
      </c>
      <c r="L138" s="70">
        <v>42.726422960994107</v>
      </c>
      <c r="M138" s="70">
        <v>67.002166515473249</v>
      </c>
      <c r="N138" s="70">
        <v>115.71</v>
      </c>
    </row>
    <row r="139" spans="1:14" s="65" customFormat="1" ht="14.25" customHeight="1" x14ac:dyDescent="0.25">
      <c r="A139" s="33">
        <v>1999</v>
      </c>
      <c r="B139" s="68">
        <v>36404</v>
      </c>
      <c r="C139" s="69">
        <v>80.05</v>
      </c>
      <c r="D139" s="37">
        <v>85.11</v>
      </c>
      <c r="E139" s="37">
        <v>73.02</v>
      </c>
      <c r="F139" s="37">
        <v>74.959999999999994</v>
      </c>
      <c r="G139" s="37">
        <v>14.31</v>
      </c>
      <c r="H139" s="37">
        <v>15.45</v>
      </c>
      <c r="I139" s="37"/>
      <c r="J139" s="70">
        <f t="shared" si="1"/>
        <v>1.9399999999999977</v>
      </c>
      <c r="K139" s="70">
        <v>26.014710929041563</v>
      </c>
      <c r="L139" s="70">
        <v>45.633394742179455</v>
      </c>
      <c r="M139" s="70">
        <v>71.560783732659331</v>
      </c>
      <c r="N139" s="70">
        <v>123.78</v>
      </c>
    </row>
    <row r="140" spans="1:14" s="65" customFormat="1" ht="14.25" customHeight="1" x14ac:dyDescent="0.25">
      <c r="A140" s="33">
        <v>1999</v>
      </c>
      <c r="B140" s="68">
        <v>36434</v>
      </c>
      <c r="C140" s="69">
        <v>80.989999999999995</v>
      </c>
      <c r="D140" s="37">
        <v>83.9</v>
      </c>
      <c r="E140" s="37">
        <v>73.849999999999994</v>
      </c>
      <c r="F140" s="37">
        <v>75.81</v>
      </c>
      <c r="G140" s="37">
        <v>14.27</v>
      </c>
      <c r="H140" s="37">
        <v>15.74</v>
      </c>
      <c r="I140" s="37"/>
      <c r="J140" s="70">
        <f t="shared" si="1"/>
        <v>1.960000000000008</v>
      </c>
      <c r="K140" s="70">
        <v>25.973987565028523</v>
      </c>
      <c r="L140" s="70">
        <v>45.383392395575541</v>
      </c>
      <c r="M140" s="70">
        <v>71.168738302792505</v>
      </c>
      <c r="N140" s="70">
        <v>122.56</v>
      </c>
    </row>
    <row r="141" spans="1:14" s="65" customFormat="1" ht="14.25" customHeight="1" x14ac:dyDescent="0.25">
      <c r="A141" s="33">
        <v>1999</v>
      </c>
      <c r="B141" s="68">
        <v>36465</v>
      </c>
      <c r="C141" s="69">
        <v>80.349999999999994</v>
      </c>
      <c r="D141" s="37">
        <v>83.4</v>
      </c>
      <c r="E141" s="37">
        <v>73.36</v>
      </c>
      <c r="F141" s="37">
        <v>75.23</v>
      </c>
      <c r="G141" s="37">
        <v>14.95</v>
      </c>
      <c r="H141" s="37">
        <v>16.27</v>
      </c>
      <c r="I141" s="37"/>
      <c r="J141" s="70">
        <f t="shared" si="1"/>
        <v>1.8700000000000045</v>
      </c>
      <c r="K141" s="70">
        <v>29.304145825861966</v>
      </c>
      <c r="L141" s="70">
        <v>51.326547303646308</v>
      </c>
      <c r="M141" s="70">
        <v>80.488597705517122</v>
      </c>
      <c r="N141" s="70">
        <v>139.07</v>
      </c>
    </row>
    <row r="142" spans="1:14" s="65" customFormat="1" ht="14.25" customHeight="1" x14ac:dyDescent="0.25">
      <c r="A142" s="33">
        <v>1999</v>
      </c>
      <c r="B142" s="68">
        <v>36495</v>
      </c>
      <c r="C142" s="69">
        <v>81.02</v>
      </c>
      <c r="D142" s="37">
        <v>83.54</v>
      </c>
      <c r="E142" s="37">
        <v>75.42</v>
      </c>
      <c r="F142" s="37">
        <v>77.650000000000006</v>
      </c>
      <c r="G142" s="37">
        <v>17.11</v>
      </c>
      <c r="H142" s="37">
        <v>17.73</v>
      </c>
      <c r="I142" s="37"/>
      <c r="J142" s="70">
        <f t="shared" si="1"/>
        <v>2.230000000000004</v>
      </c>
      <c r="K142" s="70">
        <v>31.032308619691385</v>
      </c>
      <c r="L142" s="70">
        <v>54.226502914267513</v>
      </c>
      <c r="M142" s="70">
        <v>85.036212395558152</v>
      </c>
      <c r="N142" s="70">
        <v>146.54</v>
      </c>
    </row>
    <row r="143" spans="1:14" s="65" customFormat="1" ht="14.25" customHeight="1" x14ac:dyDescent="0.25">
      <c r="A143" s="33">
        <v>2000</v>
      </c>
      <c r="B143" s="68">
        <v>36526</v>
      </c>
      <c r="C143" s="69">
        <v>80.84</v>
      </c>
      <c r="D143" s="37">
        <v>84.15</v>
      </c>
      <c r="E143" s="37">
        <v>75.38</v>
      </c>
      <c r="F143" s="37">
        <v>77.75</v>
      </c>
      <c r="G143" s="37">
        <v>17.84</v>
      </c>
      <c r="H143" s="37">
        <v>18.149999999999999</v>
      </c>
      <c r="I143" s="37"/>
      <c r="J143" s="70">
        <f t="shared" si="1"/>
        <v>2.3700000000000045</v>
      </c>
      <c r="K143" s="70">
        <v>30.42123234214349</v>
      </c>
      <c r="L143" s="70">
        <v>53.248920374752061</v>
      </c>
      <c r="M143" s="70">
        <v>83.503199717313819</v>
      </c>
      <c r="N143" s="70">
        <v>144.22999999999999</v>
      </c>
    </row>
    <row r="144" spans="1:14" s="65" customFormat="1" ht="14.25" customHeight="1" x14ac:dyDescent="0.25">
      <c r="A144" s="33">
        <v>2000</v>
      </c>
      <c r="B144" s="68">
        <v>36557</v>
      </c>
      <c r="C144" s="69">
        <v>80.75</v>
      </c>
      <c r="D144" s="37">
        <v>83.42</v>
      </c>
      <c r="E144" s="37">
        <v>75.14</v>
      </c>
      <c r="F144" s="37">
        <v>77.680000000000007</v>
      </c>
      <c r="G144" s="37">
        <v>17.920000000000002</v>
      </c>
      <c r="H144" s="37">
        <v>18.5</v>
      </c>
      <c r="I144" s="37"/>
      <c r="J144" s="70">
        <f t="shared" si="1"/>
        <v>2.5400000000000063</v>
      </c>
      <c r="K144" s="70">
        <v>33.867543001626728</v>
      </c>
      <c r="L144" s="70">
        <v>59.257314298853089</v>
      </c>
      <c r="M144" s="70">
        <v>92.925364792089553</v>
      </c>
      <c r="N144" s="70">
        <v>160.44</v>
      </c>
    </row>
    <row r="145" spans="1:14" s="65" customFormat="1" ht="14.25" customHeight="1" x14ac:dyDescent="0.25">
      <c r="A145" s="33">
        <v>2000</v>
      </c>
      <c r="B145" s="68">
        <v>36586</v>
      </c>
      <c r="C145" s="69">
        <v>82.99</v>
      </c>
      <c r="D145" s="37">
        <v>85.24</v>
      </c>
      <c r="E145" s="37">
        <v>78.319999999999993</v>
      </c>
      <c r="F145" s="37">
        <v>79.819999999999993</v>
      </c>
      <c r="G145" s="37">
        <v>18.63</v>
      </c>
      <c r="H145" s="37">
        <v>19.059999999999999</v>
      </c>
      <c r="I145" s="37"/>
      <c r="J145" s="70">
        <f t="shared" si="1"/>
        <v>1.5</v>
      </c>
      <c r="K145" s="70">
        <v>33.629820296782512</v>
      </c>
      <c r="L145" s="70">
        <v>58.858002455929757</v>
      </c>
      <c r="M145" s="70">
        <v>92.299177137307993</v>
      </c>
      <c r="N145" s="70">
        <v>159.38999999999999</v>
      </c>
    </row>
    <row r="146" spans="1:14" s="65" customFormat="1" ht="14.25" customHeight="1" x14ac:dyDescent="0.25">
      <c r="A146" s="33">
        <v>2000</v>
      </c>
      <c r="B146" s="68">
        <v>36617</v>
      </c>
      <c r="C146" s="69">
        <v>84.45</v>
      </c>
      <c r="D146" s="37">
        <v>87.18</v>
      </c>
      <c r="E146" s="37">
        <v>79.959999999999994</v>
      </c>
      <c r="F146" s="37">
        <v>81.069999999999993</v>
      </c>
      <c r="G146" s="37">
        <v>18.329999999999998</v>
      </c>
      <c r="H146" s="37">
        <v>18.61</v>
      </c>
      <c r="I146" s="37"/>
      <c r="J146" s="70">
        <f t="shared" si="1"/>
        <v>1.1099999999999994</v>
      </c>
      <c r="K146" s="70">
        <v>28.377269424405405</v>
      </c>
      <c r="L146" s="70">
        <v>49.67101339256488</v>
      </c>
      <c r="M146" s="70">
        <v>77.892444058778281</v>
      </c>
      <c r="N146" s="70">
        <v>134.56</v>
      </c>
    </row>
    <row r="147" spans="1:14" s="65" customFormat="1" ht="14.25" customHeight="1" x14ac:dyDescent="0.25">
      <c r="A147" s="33">
        <v>2000</v>
      </c>
      <c r="B147" s="68">
        <v>36647</v>
      </c>
      <c r="C147" s="69">
        <v>84.04</v>
      </c>
      <c r="D147" s="37">
        <v>86.93</v>
      </c>
      <c r="E147" s="37">
        <v>79.540000000000006</v>
      </c>
      <c r="F147" s="37">
        <v>80.56</v>
      </c>
      <c r="G147" s="37">
        <v>17.8</v>
      </c>
      <c r="H147" s="37">
        <v>19.170000000000002</v>
      </c>
      <c r="I147" s="37"/>
      <c r="J147" s="70">
        <f t="shared" si="1"/>
        <v>1.019999999999996</v>
      </c>
      <c r="K147" s="70">
        <v>35.23870046613623</v>
      </c>
      <c r="L147" s="70">
        <v>61.538553538885267</v>
      </c>
      <c r="M147" s="70">
        <v>96.502728887413085</v>
      </c>
      <c r="N147" s="70">
        <v>166.83</v>
      </c>
    </row>
    <row r="148" spans="1:14" s="65" customFormat="1" ht="14.25" customHeight="1" x14ac:dyDescent="0.25">
      <c r="A148" s="33">
        <v>2000</v>
      </c>
      <c r="B148" s="68">
        <v>36678</v>
      </c>
      <c r="C148" s="69">
        <v>88.34</v>
      </c>
      <c r="D148" s="37">
        <v>89.86</v>
      </c>
      <c r="E148" s="37">
        <v>84.28</v>
      </c>
      <c r="F148" s="37">
        <v>82.92</v>
      </c>
      <c r="G148" s="37">
        <v>18.96</v>
      </c>
      <c r="H148" s="37">
        <v>19.989999999999998</v>
      </c>
      <c r="I148" s="37"/>
      <c r="J148" s="70">
        <f t="shared" si="1"/>
        <v>-1.3599999999999994</v>
      </c>
      <c r="K148" s="70">
        <v>38.408884313605853</v>
      </c>
      <c r="L148" s="70">
        <v>67.200173820491671</v>
      </c>
      <c r="M148" s="70">
        <v>105.38109497955895</v>
      </c>
      <c r="N148" s="70">
        <v>181.95</v>
      </c>
    </row>
    <row r="149" spans="1:14" s="65" customFormat="1" ht="14.25" customHeight="1" x14ac:dyDescent="0.25">
      <c r="A149" s="33">
        <v>2000</v>
      </c>
      <c r="B149" s="68">
        <v>36708</v>
      </c>
      <c r="C149" s="69">
        <v>88.76</v>
      </c>
      <c r="D149" s="37">
        <v>89.94</v>
      </c>
      <c r="E149" s="37">
        <v>84.65</v>
      </c>
      <c r="F149" s="37">
        <v>83.18</v>
      </c>
      <c r="G149" s="37">
        <v>19.86</v>
      </c>
      <c r="H149" s="37">
        <v>20.81</v>
      </c>
      <c r="I149" s="37"/>
      <c r="J149" s="70">
        <f t="shared" si="1"/>
        <v>-1.4699999999999989</v>
      </c>
      <c r="K149" s="70">
        <v>36.387450495189704</v>
      </c>
      <c r="L149" s="70">
        <v>63.559414237098302</v>
      </c>
      <c r="M149" s="70">
        <v>99.671775945947729</v>
      </c>
      <c r="N149" s="70">
        <v>172.28</v>
      </c>
    </row>
    <row r="150" spans="1:14" s="65" customFormat="1" ht="14.25" customHeight="1" x14ac:dyDescent="0.25">
      <c r="A150" s="33">
        <v>2000</v>
      </c>
      <c r="B150" s="68">
        <v>36739</v>
      </c>
      <c r="C150" s="69">
        <v>85.86</v>
      </c>
      <c r="D150" s="37">
        <v>87.87</v>
      </c>
      <c r="E150" s="37">
        <v>80.34</v>
      </c>
      <c r="F150" s="37">
        <v>80.7</v>
      </c>
      <c r="G150" s="37">
        <v>20.83</v>
      </c>
      <c r="H150" s="37">
        <v>21.77</v>
      </c>
      <c r="I150" s="37"/>
      <c r="J150" s="70">
        <f t="shared" si="1"/>
        <v>0.35999999999999943</v>
      </c>
      <c r="K150" s="70">
        <v>38.42241562922267</v>
      </c>
      <c r="L150" s="70">
        <v>67.148222594859902</v>
      </c>
      <c r="M150" s="70">
        <v>105.29962678191367</v>
      </c>
      <c r="N150" s="70">
        <v>181.83</v>
      </c>
    </row>
    <row r="151" spans="1:14" s="65" customFormat="1" ht="14.25" customHeight="1" x14ac:dyDescent="0.25">
      <c r="A151" s="33">
        <v>2000</v>
      </c>
      <c r="B151" s="68">
        <v>36770</v>
      </c>
      <c r="C151" s="69">
        <v>85.7</v>
      </c>
      <c r="D151" s="37">
        <v>88.39</v>
      </c>
      <c r="E151" s="37">
        <v>80.17</v>
      </c>
      <c r="F151" s="37">
        <v>82.31</v>
      </c>
      <c r="G151" s="37">
        <v>24.77</v>
      </c>
      <c r="H151" s="37">
        <v>26.4</v>
      </c>
      <c r="I151" s="37"/>
      <c r="J151" s="70">
        <f t="shared" si="1"/>
        <v>2.1400000000000006</v>
      </c>
      <c r="K151" s="70">
        <v>42.99146521561898</v>
      </c>
      <c r="L151" s="70">
        <v>75.260327753436172</v>
      </c>
      <c r="M151" s="70">
        <v>118.02076239212273</v>
      </c>
      <c r="N151" s="70">
        <v>203.84</v>
      </c>
    </row>
    <row r="152" spans="1:14" s="65" customFormat="1" ht="14.25" customHeight="1" x14ac:dyDescent="0.25">
      <c r="A152" s="33">
        <v>2000</v>
      </c>
      <c r="B152" s="68">
        <v>36800</v>
      </c>
      <c r="C152" s="69">
        <v>85.07</v>
      </c>
      <c r="D152" s="37">
        <v>87.82</v>
      </c>
      <c r="E152" s="37">
        <v>79.459999999999994</v>
      </c>
      <c r="F152" s="37">
        <v>81.349999999999994</v>
      </c>
      <c r="G152" s="37">
        <v>24.99</v>
      </c>
      <c r="H152" s="37">
        <v>26.13</v>
      </c>
      <c r="I152" s="37"/>
      <c r="J152" s="70">
        <f t="shared" si="1"/>
        <v>1.8900000000000006</v>
      </c>
      <c r="K152" s="70">
        <v>41.181236102410324</v>
      </c>
      <c r="L152" s="70">
        <v>72.13849677790175</v>
      </c>
      <c r="M152" s="70">
        <v>113.12521007671185</v>
      </c>
      <c r="N152" s="70">
        <v>195.44</v>
      </c>
    </row>
    <row r="153" spans="1:14" s="65" customFormat="1" ht="14.25" customHeight="1" x14ac:dyDescent="0.25">
      <c r="A153" s="33">
        <v>2000</v>
      </c>
      <c r="B153" s="68">
        <v>36831</v>
      </c>
      <c r="C153" s="69">
        <v>86.92</v>
      </c>
      <c r="D153" s="37">
        <v>88.83</v>
      </c>
      <c r="E153" s="37">
        <v>82.05</v>
      </c>
      <c r="F153" s="37">
        <v>84.22</v>
      </c>
      <c r="G153" s="37">
        <v>24.54</v>
      </c>
      <c r="H153" s="37">
        <v>25.73</v>
      </c>
      <c r="I153" s="37"/>
      <c r="J153" s="70">
        <f t="shared" si="1"/>
        <v>2.1700000000000017</v>
      </c>
      <c r="K153" s="70">
        <v>43.964480839424091</v>
      </c>
      <c r="L153" s="70">
        <v>76.936334625148987</v>
      </c>
      <c r="M153" s="70">
        <v>120.64902106011601</v>
      </c>
      <c r="N153" s="70">
        <v>208.4</v>
      </c>
    </row>
    <row r="154" spans="1:14" s="65" customFormat="1" ht="14.25" customHeight="1" x14ac:dyDescent="0.25">
      <c r="A154" s="33">
        <v>2000</v>
      </c>
      <c r="B154" s="68">
        <v>36861</v>
      </c>
      <c r="C154" s="69">
        <v>84.99</v>
      </c>
      <c r="D154" s="37">
        <v>88.16</v>
      </c>
      <c r="E154" s="37">
        <v>79.83</v>
      </c>
      <c r="F154" s="37">
        <v>84.56</v>
      </c>
      <c r="G154" s="37">
        <v>22.4</v>
      </c>
      <c r="H154" s="37">
        <v>23.81</v>
      </c>
      <c r="I154" s="37"/>
      <c r="J154" s="70">
        <f t="shared" si="1"/>
        <v>4.730000000000004</v>
      </c>
      <c r="K154" s="70">
        <v>34.552873859255179</v>
      </c>
      <c r="L154" s="70">
        <v>60.392499197888384</v>
      </c>
      <c r="M154" s="70">
        <v>94.705524289655031</v>
      </c>
      <c r="N154" s="70">
        <v>163.68</v>
      </c>
    </row>
    <row r="155" spans="1:14" s="65" customFormat="1" ht="14.25" customHeight="1" x14ac:dyDescent="0.25">
      <c r="A155" s="33">
        <v>2001</v>
      </c>
      <c r="B155" s="68">
        <v>36892</v>
      </c>
      <c r="C155" s="69">
        <v>82.19</v>
      </c>
      <c r="D155" s="37">
        <v>85.06</v>
      </c>
      <c r="E155" s="37">
        <v>76.849999999999994</v>
      </c>
      <c r="F155" s="37">
        <v>81.63</v>
      </c>
      <c r="G155" s="37">
        <v>19.86</v>
      </c>
      <c r="H155" s="37">
        <v>20.46</v>
      </c>
      <c r="I155" s="37"/>
      <c r="J155" s="70">
        <f t="shared" si="1"/>
        <v>4.7800000000000011</v>
      </c>
      <c r="K155" s="70">
        <v>33.559549891732104</v>
      </c>
      <c r="L155" s="70">
        <v>58.672174325840146</v>
      </c>
      <c r="M155" s="70">
        <v>92.007767596029765</v>
      </c>
      <c r="N155" s="70">
        <v>159.02000000000001</v>
      </c>
    </row>
    <row r="156" spans="1:14" s="65" customFormat="1" ht="14.25" customHeight="1" x14ac:dyDescent="0.25">
      <c r="A156" s="33">
        <v>2001</v>
      </c>
      <c r="B156" s="68">
        <v>36923</v>
      </c>
      <c r="C156" s="69">
        <v>81.97</v>
      </c>
      <c r="D156" s="37">
        <v>85.1</v>
      </c>
      <c r="E156" s="37">
        <v>77.17</v>
      </c>
      <c r="F156" s="37">
        <v>81.150000000000006</v>
      </c>
      <c r="G156" s="37">
        <v>19.87</v>
      </c>
      <c r="H156" s="37">
        <v>20.73</v>
      </c>
      <c r="I156" s="37"/>
      <c r="J156" s="70">
        <f t="shared" si="1"/>
        <v>3.980000000000004</v>
      </c>
      <c r="K156" s="70">
        <v>36.353300330816907</v>
      </c>
      <c r="L156" s="70">
        <v>63.709423642525906</v>
      </c>
      <c r="M156" s="70">
        <v>99.907015745228932</v>
      </c>
      <c r="N156" s="70">
        <v>172.4</v>
      </c>
    </row>
    <row r="157" spans="1:14" s="65" customFormat="1" ht="14.25" customHeight="1" x14ac:dyDescent="0.25">
      <c r="A157" s="33">
        <v>2001</v>
      </c>
      <c r="B157" s="68">
        <v>36951</v>
      </c>
      <c r="C157" s="69">
        <v>77.8</v>
      </c>
      <c r="D157" s="37">
        <v>81.239999999999995</v>
      </c>
      <c r="E157" s="37">
        <v>74.87</v>
      </c>
      <c r="F157" s="37">
        <v>77.73</v>
      </c>
      <c r="G157" s="37">
        <v>19.54</v>
      </c>
      <c r="H157" s="37">
        <v>20.02</v>
      </c>
      <c r="I157" s="37"/>
      <c r="J157" s="70">
        <f t="shared" si="1"/>
        <v>2.8599999999999994</v>
      </c>
      <c r="K157" s="70">
        <v>32.431889192033672</v>
      </c>
      <c r="L157" s="70">
        <v>56.934483607720409</v>
      </c>
      <c r="M157" s="70">
        <v>89.282778355668086</v>
      </c>
      <c r="N157" s="70">
        <v>154.19999999999999</v>
      </c>
    </row>
    <row r="158" spans="1:14" s="65" customFormat="1" ht="14.25" customHeight="1" x14ac:dyDescent="0.25">
      <c r="A158" s="33">
        <v>2001</v>
      </c>
      <c r="B158" s="68">
        <v>36982</v>
      </c>
      <c r="C158" s="69">
        <v>78.23</v>
      </c>
      <c r="D158" s="37">
        <v>82.27</v>
      </c>
      <c r="E158" s="37">
        <v>75.88</v>
      </c>
      <c r="F158" s="37">
        <v>77.31</v>
      </c>
      <c r="G158" s="37">
        <v>19.46</v>
      </c>
      <c r="H158" s="37">
        <v>20.29</v>
      </c>
      <c r="I158" s="37"/>
      <c r="J158" s="70">
        <f t="shared" si="1"/>
        <v>1.4300000000000068</v>
      </c>
      <c r="K158" s="70">
        <v>34.056697914772137</v>
      </c>
      <c r="L158" s="70">
        <v>59.514791654888342</v>
      </c>
      <c r="M158" s="70">
        <v>93.329132285071282</v>
      </c>
      <c r="N158" s="70">
        <v>161.4</v>
      </c>
    </row>
    <row r="159" spans="1:14" s="65" customFormat="1" ht="14.25" customHeight="1" x14ac:dyDescent="0.25">
      <c r="A159" s="33">
        <v>2001</v>
      </c>
      <c r="B159" s="68">
        <v>37012</v>
      </c>
      <c r="C159" s="69">
        <v>80.09</v>
      </c>
      <c r="D159" s="37">
        <v>83.31</v>
      </c>
      <c r="E159" s="37">
        <v>78.180000000000007</v>
      </c>
      <c r="F159" s="37">
        <v>77.760000000000005</v>
      </c>
      <c r="G159" s="37">
        <v>19.079999999999998</v>
      </c>
      <c r="H159" s="37">
        <v>19.68</v>
      </c>
      <c r="I159" s="37"/>
      <c r="J159" s="70">
        <f t="shared" si="1"/>
        <v>-0.42000000000000171</v>
      </c>
      <c r="K159" s="70">
        <v>38.313200548734571</v>
      </c>
      <c r="L159" s="70">
        <v>67.076668954332291</v>
      </c>
      <c r="M159" s="70">
        <v>105.1874187241084</v>
      </c>
      <c r="N159" s="70">
        <v>181.7</v>
      </c>
    </row>
    <row r="160" spans="1:14" s="65" customFormat="1" ht="14.25" customHeight="1" x14ac:dyDescent="0.25">
      <c r="A160" s="33">
        <v>2001</v>
      </c>
      <c r="B160" s="68">
        <v>37043</v>
      </c>
      <c r="C160" s="77">
        <v>82.34</v>
      </c>
      <c r="D160" s="37">
        <v>84.54</v>
      </c>
      <c r="E160" s="37">
        <v>78.92</v>
      </c>
      <c r="F160" s="37">
        <v>78.22</v>
      </c>
      <c r="G160" s="37">
        <v>19.420000000000002</v>
      </c>
      <c r="H160" s="37">
        <v>20.23</v>
      </c>
      <c r="I160" s="37"/>
      <c r="J160" s="70">
        <f t="shared" si="1"/>
        <v>-0.70000000000000284</v>
      </c>
      <c r="K160" s="70">
        <v>38.634354339700963</v>
      </c>
      <c r="L160" s="70">
        <v>67.589689142293324</v>
      </c>
      <c r="M160" s="70">
        <v>105.99192005320268</v>
      </c>
      <c r="N160" s="70">
        <v>183.2</v>
      </c>
    </row>
    <row r="161" spans="1:14" s="65" customFormat="1" ht="14.25" customHeight="1" x14ac:dyDescent="0.25">
      <c r="A161" s="33">
        <v>2001</v>
      </c>
      <c r="B161" s="68">
        <v>37073</v>
      </c>
      <c r="C161" s="77">
        <v>81.44</v>
      </c>
      <c r="D161" s="37">
        <v>83.99</v>
      </c>
      <c r="E161" s="37">
        <v>77.8</v>
      </c>
      <c r="F161" s="37">
        <v>77.88</v>
      </c>
      <c r="G161" s="37">
        <v>18.5</v>
      </c>
      <c r="H161" s="37">
        <v>19.579999999999998</v>
      </c>
      <c r="I161" s="37"/>
      <c r="J161" s="70">
        <f t="shared" si="1"/>
        <v>7.9999999999998295E-2</v>
      </c>
      <c r="K161" s="70">
        <v>33.458402929896501</v>
      </c>
      <c r="L161" s="70">
        <v>58.454136989766937</v>
      </c>
      <c r="M161" s="70">
        <v>91.665848640831854</v>
      </c>
      <c r="N161" s="70">
        <v>158.6</v>
      </c>
    </row>
    <row r="162" spans="1:14" s="65" customFormat="1" ht="14.25" customHeight="1" x14ac:dyDescent="0.25">
      <c r="A162" s="33">
        <v>2001</v>
      </c>
      <c r="B162" s="68">
        <v>37104</v>
      </c>
      <c r="C162" s="69">
        <v>80.349999999999994</v>
      </c>
      <c r="D162" s="37">
        <v>84.24</v>
      </c>
      <c r="E162" s="37">
        <v>76.819999999999993</v>
      </c>
      <c r="F162" s="37">
        <v>77.540000000000006</v>
      </c>
      <c r="G162" s="37">
        <v>17.88</v>
      </c>
      <c r="H162" s="37">
        <v>19.489999999999998</v>
      </c>
      <c r="I162" s="37"/>
      <c r="J162" s="70">
        <f t="shared" si="1"/>
        <v>0.72000000000001307</v>
      </c>
      <c r="K162" s="70">
        <v>34.326308331043677</v>
      </c>
      <c r="L162" s="70">
        <v>59.95086135169818</v>
      </c>
      <c r="M162" s="70">
        <v>94.012962393308484</v>
      </c>
      <c r="N162" s="70">
        <v>162.69999999999999</v>
      </c>
    </row>
    <row r="163" spans="1:14" s="65" customFormat="1" ht="14.25" customHeight="1" x14ac:dyDescent="0.25">
      <c r="A163" s="33">
        <v>2001</v>
      </c>
      <c r="B163" s="68">
        <v>37135</v>
      </c>
      <c r="C163" s="69">
        <v>79.989999999999995</v>
      </c>
      <c r="D163" s="37">
        <v>83.04</v>
      </c>
      <c r="E163" s="37">
        <v>76.42</v>
      </c>
      <c r="F163" s="37">
        <v>77.2</v>
      </c>
      <c r="G163" s="37">
        <v>18.88</v>
      </c>
      <c r="H163" s="37">
        <v>19.920000000000002</v>
      </c>
      <c r="I163" s="37"/>
      <c r="J163" s="70">
        <f t="shared" ref="J163:J226" si="2">F163-E163</f>
        <v>0.78000000000000114</v>
      </c>
      <c r="K163" s="70">
        <v>33.879082261208829</v>
      </c>
      <c r="L163" s="70">
        <v>59.168526673945962</v>
      </c>
      <c r="M163" s="70">
        <v>92.786130968701826</v>
      </c>
      <c r="N163" s="70">
        <v>160.4</v>
      </c>
    </row>
    <row r="164" spans="1:14" s="65" customFormat="1" ht="14.25" customHeight="1" x14ac:dyDescent="0.25">
      <c r="A164" s="33">
        <v>2001</v>
      </c>
      <c r="B164" s="68">
        <v>37165</v>
      </c>
      <c r="C164" s="69">
        <v>79.23</v>
      </c>
      <c r="D164" s="37">
        <v>82.25</v>
      </c>
      <c r="E164" s="37">
        <v>75.11</v>
      </c>
      <c r="F164" s="37">
        <v>76.86</v>
      </c>
      <c r="G164" s="37">
        <v>15.77</v>
      </c>
      <c r="H164" s="37">
        <v>17.46</v>
      </c>
      <c r="I164" s="37"/>
      <c r="J164" s="70">
        <f t="shared" si="2"/>
        <v>1.75</v>
      </c>
      <c r="K164" s="70">
        <v>27.274442400473959</v>
      </c>
      <c r="L164" s="70">
        <v>47.687564199796803</v>
      </c>
      <c r="M164" s="70">
        <v>74.782064488502755</v>
      </c>
      <c r="N164" s="70">
        <v>129.30000000000001</v>
      </c>
    </row>
    <row r="165" spans="1:14" s="65" customFormat="1" ht="14.25" customHeight="1" x14ac:dyDescent="0.25">
      <c r="A165" s="33">
        <v>2001</v>
      </c>
      <c r="B165" s="68">
        <v>37196</v>
      </c>
      <c r="C165" s="78">
        <v>77.099999999999994</v>
      </c>
      <c r="D165" s="37">
        <v>79.5</v>
      </c>
      <c r="E165" s="79">
        <v>70.42</v>
      </c>
      <c r="F165" s="79">
        <v>75.98</v>
      </c>
      <c r="G165" s="37">
        <v>14.83</v>
      </c>
      <c r="H165" s="37">
        <v>16.21</v>
      </c>
      <c r="I165" s="37"/>
      <c r="J165" s="70">
        <f t="shared" si="2"/>
        <v>5.5600000000000023</v>
      </c>
      <c r="K165" s="70">
        <v>25.97079948636086</v>
      </c>
      <c r="L165" s="70">
        <v>45.376712630916479</v>
      </c>
      <c r="M165" s="70">
        <v>71.158263316286394</v>
      </c>
      <c r="N165" s="70">
        <v>123.1</v>
      </c>
    </row>
    <row r="166" spans="1:14" s="65" customFormat="1" ht="14.25" customHeight="1" x14ac:dyDescent="0.25">
      <c r="A166" s="33">
        <v>2001</v>
      </c>
      <c r="B166" s="68">
        <v>37226</v>
      </c>
      <c r="C166" s="69">
        <v>75.84</v>
      </c>
      <c r="D166" s="37">
        <v>78.36</v>
      </c>
      <c r="E166" s="37">
        <v>70.16</v>
      </c>
      <c r="F166" s="37">
        <v>74.77</v>
      </c>
      <c r="G166" s="37">
        <v>14.44</v>
      </c>
      <c r="H166" s="37">
        <v>15.31</v>
      </c>
      <c r="I166" s="37"/>
      <c r="J166" s="70">
        <f t="shared" si="2"/>
        <v>4.6099999999999994</v>
      </c>
      <c r="K166" s="70">
        <v>25.244201967902669</v>
      </c>
      <c r="L166" s="70">
        <v>44.09756826382479</v>
      </c>
      <c r="M166" s="70">
        <v>69.152351331577336</v>
      </c>
      <c r="N166" s="70">
        <v>119.4</v>
      </c>
    </row>
    <row r="167" spans="1:14" s="65" customFormat="1" ht="14.25" customHeight="1" x14ac:dyDescent="0.25">
      <c r="A167" s="33">
        <v>2002</v>
      </c>
      <c r="B167" s="68">
        <v>37257</v>
      </c>
      <c r="C167" s="78">
        <v>75.94</v>
      </c>
      <c r="D167" s="37">
        <v>78.48</v>
      </c>
      <c r="E167" s="79">
        <v>69.900000000000006</v>
      </c>
      <c r="F167" s="79">
        <v>74.650000000000006</v>
      </c>
      <c r="G167" s="37">
        <v>14.61</v>
      </c>
      <c r="H167" s="37">
        <v>14.71</v>
      </c>
      <c r="I167" s="37"/>
      <c r="J167" s="70">
        <f t="shared" si="2"/>
        <v>4.75</v>
      </c>
      <c r="K167" s="70">
        <v>26.111463696776518</v>
      </c>
      <c r="L167" s="70">
        <v>45.673351656162957</v>
      </c>
      <c r="M167" s="70">
        <v>71.623442846590095</v>
      </c>
      <c r="N167" s="70">
        <v>123.7</v>
      </c>
    </row>
    <row r="168" spans="1:14" s="65" customFormat="1" ht="14.25" customHeight="1" x14ac:dyDescent="0.25">
      <c r="A168" s="33">
        <v>2002</v>
      </c>
      <c r="B168" s="68">
        <v>37288</v>
      </c>
      <c r="C168" s="69">
        <v>75.680000000000007</v>
      </c>
      <c r="D168" s="37">
        <v>78.52</v>
      </c>
      <c r="E168" s="37">
        <v>70</v>
      </c>
      <c r="F168" s="37">
        <v>74.400000000000006</v>
      </c>
      <c r="G168" s="37">
        <v>14.22</v>
      </c>
      <c r="H168" s="37">
        <v>14.45</v>
      </c>
      <c r="I168" s="37"/>
      <c r="J168" s="70">
        <f t="shared" si="2"/>
        <v>4.4000000000000057</v>
      </c>
      <c r="K168" s="70">
        <v>26.992758937580493</v>
      </c>
      <c r="L168" s="70">
        <v>47.217115799417954</v>
      </c>
      <c r="M168" s="70">
        <v>74.044322831825852</v>
      </c>
      <c r="N168" s="70">
        <v>128</v>
      </c>
    </row>
    <row r="169" spans="1:14" s="65" customFormat="1" ht="14.25" customHeight="1" x14ac:dyDescent="0.25">
      <c r="A169" s="33">
        <v>2002</v>
      </c>
      <c r="B169" s="68">
        <v>37316</v>
      </c>
      <c r="C169" s="69">
        <v>76.150000000000006</v>
      </c>
      <c r="D169" s="37">
        <v>79.17</v>
      </c>
      <c r="E169" s="37">
        <v>71.5</v>
      </c>
      <c r="F169" s="37">
        <v>74.83</v>
      </c>
      <c r="G169" s="37">
        <v>15.02</v>
      </c>
      <c r="H169" s="37">
        <v>14.96</v>
      </c>
      <c r="I169" s="37"/>
      <c r="J169" s="70">
        <f t="shared" si="2"/>
        <v>3.3299999999999983</v>
      </c>
      <c r="K169" s="70">
        <v>30.316244543367624</v>
      </c>
      <c r="L169" s="70">
        <v>53.301487733390537</v>
      </c>
      <c r="M169" s="70">
        <v>83.585634114407839</v>
      </c>
      <c r="N169" s="70">
        <v>143.69999999999999</v>
      </c>
    </row>
    <row r="170" spans="1:14" s="65" customFormat="1" ht="14.25" customHeight="1" x14ac:dyDescent="0.25">
      <c r="A170" s="33">
        <v>2002</v>
      </c>
      <c r="B170" s="68">
        <v>37347</v>
      </c>
      <c r="C170" s="69">
        <v>77.84</v>
      </c>
      <c r="D170" s="37">
        <v>80.61</v>
      </c>
      <c r="E170" s="37">
        <v>74.95</v>
      </c>
      <c r="F170" s="37">
        <v>76.88</v>
      </c>
      <c r="G170" s="37">
        <v>16.079999999999998</v>
      </c>
      <c r="H170" s="37">
        <v>16.07</v>
      </c>
      <c r="I170" s="37"/>
      <c r="J170" s="70">
        <f t="shared" si="2"/>
        <v>1.9299999999999926</v>
      </c>
      <c r="K170" s="70">
        <v>33.441751099387567</v>
      </c>
      <c r="L170" s="70">
        <v>58.557445786451467</v>
      </c>
      <c r="M170" s="70">
        <v>91.82785408660223</v>
      </c>
      <c r="N170" s="70">
        <v>158.6</v>
      </c>
    </row>
    <row r="171" spans="1:14" s="65" customFormat="1" ht="14.25" customHeight="1" x14ac:dyDescent="0.25">
      <c r="A171" s="33">
        <v>2002</v>
      </c>
      <c r="B171" s="68">
        <v>37377</v>
      </c>
      <c r="C171" s="69">
        <v>77.78</v>
      </c>
      <c r="D171" s="37">
        <v>80.41</v>
      </c>
      <c r="E171" s="37">
        <v>74.739999999999995</v>
      </c>
      <c r="F171" s="37">
        <v>76.37</v>
      </c>
      <c r="G171" s="37">
        <v>16.13</v>
      </c>
      <c r="H171" s="37">
        <v>16</v>
      </c>
      <c r="I171" s="37"/>
      <c r="J171" s="70">
        <f t="shared" si="2"/>
        <v>1.6300000000000097</v>
      </c>
      <c r="K171" s="70">
        <v>32.571355860104269</v>
      </c>
      <c r="L171" s="70">
        <v>57.051728420243975</v>
      </c>
      <c r="M171" s="70">
        <v>89.466637801588732</v>
      </c>
      <c r="N171" s="70">
        <v>154.6</v>
      </c>
    </row>
    <row r="172" spans="1:14" s="65" customFormat="1" ht="14.25" customHeight="1" x14ac:dyDescent="0.25">
      <c r="A172" s="33">
        <v>2002</v>
      </c>
      <c r="B172" s="68">
        <v>37408</v>
      </c>
      <c r="C172" s="77">
        <v>77.31</v>
      </c>
      <c r="D172" s="37">
        <v>80.319999999999993</v>
      </c>
      <c r="E172" s="37">
        <v>74.010000000000005</v>
      </c>
      <c r="F172" s="37">
        <v>75.64</v>
      </c>
      <c r="G172" s="37">
        <v>15.37</v>
      </c>
      <c r="H172" s="37">
        <v>15.42</v>
      </c>
      <c r="I172" s="37"/>
      <c r="J172" s="70">
        <f t="shared" si="2"/>
        <v>1.6299999999999955</v>
      </c>
      <c r="K172" s="70">
        <v>31.274601300555606</v>
      </c>
      <c r="L172" s="70">
        <v>54.731789466031557</v>
      </c>
      <c r="M172" s="70">
        <v>85.828586091578302</v>
      </c>
      <c r="N172" s="80">
        <v>148.30000000000001</v>
      </c>
    </row>
    <row r="173" spans="1:14" s="65" customFormat="1" ht="14.25" customHeight="1" x14ac:dyDescent="0.25">
      <c r="A173" s="33">
        <v>2002</v>
      </c>
      <c r="B173" s="68">
        <v>37438</v>
      </c>
      <c r="C173" s="77">
        <v>76.95</v>
      </c>
      <c r="D173" s="37">
        <v>80.08</v>
      </c>
      <c r="E173" s="37">
        <v>73.62</v>
      </c>
      <c r="F173" s="37">
        <v>75.290000000000006</v>
      </c>
      <c r="G173" s="37">
        <v>15.19</v>
      </c>
      <c r="H173" s="37">
        <v>15.61</v>
      </c>
      <c r="I173" s="37"/>
      <c r="J173" s="70">
        <f t="shared" si="2"/>
        <v>1.6700000000000017</v>
      </c>
      <c r="K173" s="70">
        <v>31.858378397629536</v>
      </c>
      <c r="L173" s="70">
        <v>55.782913467416563</v>
      </c>
      <c r="M173" s="70">
        <v>87.476924063458227</v>
      </c>
      <c r="N173" s="80">
        <v>151.1</v>
      </c>
    </row>
    <row r="174" spans="1:14" s="65" customFormat="1" ht="14.25" customHeight="1" x14ac:dyDescent="0.25">
      <c r="A174" s="33">
        <v>2002</v>
      </c>
      <c r="B174" s="68">
        <v>37469</v>
      </c>
      <c r="C174" s="81">
        <v>77.09</v>
      </c>
      <c r="D174" s="37">
        <v>80</v>
      </c>
      <c r="E174" s="79">
        <v>73.69</v>
      </c>
      <c r="F174" s="79">
        <v>75.290000000000006</v>
      </c>
      <c r="G174" s="37">
        <v>15.59</v>
      </c>
      <c r="H174" s="37">
        <v>16.23</v>
      </c>
      <c r="I174" s="37"/>
      <c r="J174" s="70">
        <f t="shared" si="2"/>
        <v>1.6000000000000085</v>
      </c>
      <c r="K174" s="70">
        <v>33.581937483585456</v>
      </c>
      <c r="L174" s="70">
        <v>58.795681332689654</v>
      </c>
      <c r="M174" s="70">
        <v>92.20144720843993</v>
      </c>
      <c r="N174" s="80">
        <v>159.30000000000001</v>
      </c>
    </row>
    <row r="175" spans="1:14" s="65" customFormat="1" ht="14.25" customHeight="1" x14ac:dyDescent="0.25">
      <c r="A175" s="33">
        <v>2002</v>
      </c>
      <c r="B175" s="68">
        <v>37500</v>
      </c>
      <c r="C175" s="81">
        <v>77.39</v>
      </c>
      <c r="D175" s="37">
        <v>80.02</v>
      </c>
      <c r="E175" s="79">
        <v>74.23</v>
      </c>
      <c r="F175" s="79">
        <v>75.650000000000006</v>
      </c>
      <c r="G175" s="37">
        <v>16.940000000000001</v>
      </c>
      <c r="H175" s="37">
        <v>17.059999999999999</v>
      </c>
      <c r="I175" s="37"/>
      <c r="J175" s="70">
        <f t="shared" si="2"/>
        <v>1.4200000000000017</v>
      </c>
      <c r="K175" s="70">
        <v>34.97487518124948</v>
      </c>
      <c r="L175" s="70">
        <v>61.205342166034008</v>
      </c>
      <c r="M175" s="70">
        <v>95.980197808483041</v>
      </c>
      <c r="N175" s="80">
        <v>165.8</v>
      </c>
    </row>
    <row r="176" spans="1:14" s="65" customFormat="1" ht="14.25" customHeight="1" x14ac:dyDescent="0.25">
      <c r="A176" s="33">
        <v>2002</v>
      </c>
      <c r="B176" s="68">
        <v>37530</v>
      </c>
      <c r="C176" s="81">
        <v>77.55</v>
      </c>
      <c r="D176" s="37">
        <v>80.05</v>
      </c>
      <c r="E176" s="79">
        <v>74.44</v>
      </c>
      <c r="F176" s="79">
        <v>75.81</v>
      </c>
      <c r="G176" s="37">
        <v>17.420000000000002</v>
      </c>
      <c r="H176" s="37">
        <v>17.63</v>
      </c>
      <c r="I176" s="37"/>
      <c r="J176" s="70">
        <f t="shared" si="2"/>
        <v>1.3700000000000045</v>
      </c>
      <c r="K176" s="70">
        <v>33.983529669707252</v>
      </c>
      <c r="L176" s="70">
        <v>59.48680120862754</v>
      </c>
      <c r="M176" s="70">
        <v>93.285238590929822</v>
      </c>
      <c r="N176" s="80">
        <v>161.1</v>
      </c>
    </row>
    <row r="177" spans="1:14" s="65" customFormat="1" ht="14.25" customHeight="1" x14ac:dyDescent="0.25">
      <c r="A177" s="33">
        <v>2002</v>
      </c>
      <c r="B177" s="68">
        <v>37561</v>
      </c>
      <c r="C177" s="81">
        <v>77.39</v>
      </c>
      <c r="D177" s="37">
        <v>79.95</v>
      </c>
      <c r="E177" s="79">
        <v>74.099999999999994</v>
      </c>
      <c r="F177" s="79">
        <v>75.55</v>
      </c>
      <c r="G177" s="37">
        <v>15.1</v>
      </c>
      <c r="H177" s="37">
        <v>15.82</v>
      </c>
      <c r="I177" s="37"/>
      <c r="J177" s="70">
        <f t="shared" si="2"/>
        <v>1.4500000000000028</v>
      </c>
      <c r="K177" s="70">
        <v>29.695273682558309</v>
      </c>
      <c r="L177" s="70">
        <v>51.974052057970134</v>
      </c>
      <c r="M177" s="70">
        <v>81.503993293590852</v>
      </c>
      <c r="N177" s="80">
        <v>140.80000000000001</v>
      </c>
    </row>
    <row r="178" spans="1:14" s="65" customFormat="1" ht="14.25" customHeight="1" x14ac:dyDescent="0.25">
      <c r="A178" s="33">
        <v>2002</v>
      </c>
      <c r="B178" s="68">
        <v>37591</v>
      </c>
      <c r="C178" s="81">
        <v>77.34</v>
      </c>
      <c r="D178" s="37">
        <v>79.849999999999994</v>
      </c>
      <c r="E178" s="79">
        <v>73.66</v>
      </c>
      <c r="F178" s="79">
        <v>75.150000000000006</v>
      </c>
      <c r="G178" s="37">
        <v>16.21</v>
      </c>
      <c r="H178" s="37">
        <v>17.21</v>
      </c>
      <c r="I178" s="37"/>
      <c r="J178" s="70">
        <f t="shared" si="2"/>
        <v>1.4900000000000091</v>
      </c>
      <c r="K178" s="70">
        <v>34.565765017857856</v>
      </c>
      <c r="L178" s="70">
        <v>60.447094158045559</v>
      </c>
      <c r="M178" s="70">
        <v>94.791138304539828</v>
      </c>
      <c r="N178" s="80">
        <v>163.69999999999999</v>
      </c>
    </row>
    <row r="179" spans="1:14" s="65" customFormat="1" ht="14.25" customHeight="1" x14ac:dyDescent="0.25">
      <c r="A179" s="33">
        <v>2003</v>
      </c>
      <c r="B179" s="68">
        <v>37622</v>
      </c>
      <c r="C179" s="81">
        <v>78.150000000000006</v>
      </c>
      <c r="D179" s="37">
        <v>80.47</v>
      </c>
      <c r="E179" s="79">
        <v>74.95</v>
      </c>
      <c r="F179" s="79">
        <v>76.38</v>
      </c>
      <c r="G179" s="37">
        <v>17.829999999999998</v>
      </c>
      <c r="H179" s="37">
        <v>18.63</v>
      </c>
      <c r="I179" s="37">
        <v>36.709587798290848</v>
      </c>
      <c r="J179" s="70">
        <f t="shared" si="2"/>
        <v>1.4299999999999926</v>
      </c>
      <c r="K179" s="70">
        <v>38.151993600118502</v>
      </c>
      <c r="L179" s="70">
        <v>66.822497150298602</v>
      </c>
      <c r="M179" s="70">
        <v>104.70284025779881</v>
      </c>
      <c r="N179" s="80">
        <v>180.9</v>
      </c>
    </row>
    <row r="180" spans="1:14" s="65" customFormat="1" ht="14.25" customHeight="1" x14ac:dyDescent="0.25">
      <c r="A180" s="33">
        <v>2003</v>
      </c>
      <c r="B180" s="68">
        <v>37653</v>
      </c>
      <c r="C180" s="37">
        <v>79.31</v>
      </c>
      <c r="D180" s="37">
        <v>81.31</v>
      </c>
      <c r="E180" s="37">
        <v>76.66</v>
      </c>
      <c r="F180" s="37">
        <v>78.010000000000005</v>
      </c>
      <c r="G180" s="37">
        <v>20.239999999999998</v>
      </c>
      <c r="H180" s="37">
        <v>20.5</v>
      </c>
      <c r="I180" s="37">
        <v>38.196615827903976</v>
      </c>
      <c r="J180" s="70">
        <f t="shared" si="2"/>
        <v>1.3500000000000085</v>
      </c>
      <c r="K180" s="70">
        <v>39.697450448632566</v>
      </c>
      <c r="L180" s="70">
        <v>69.494282055871395</v>
      </c>
      <c r="M180" s="70">
        <v>108.96431273326988</v>
      </c>
      <c r="N180" s="80">
        <v>188.3</v>
      </c>
    </row>
    <row r="181" spans="1:14" s="65" customFormat="1" ht="14.25" customHeight="1" x14ac:dyDescent="0.25">
      <c r="A181" s="33">
        <v>2003</v>
      </c>
      <c r="B181" s="68">
        <v>37681</v>
      </c>
      <c r="C181" s="81">
        <v>81.36</v>
      </c>
      <c r="D181" s="37">
        <v>82.92</v>
      </c>
      <c r="E181" s="79">
        <v>78.55</v>
      </c>
      <c r="F181" s="79">
        <v>81.099999999999994</v>
      </c>
      <c r="G181" s="37">
        <v>22.49</v>
      </c>
      <c r="H181" s="37">
        <v>22.87</v>
      </c>
      <c r="I181" s="37">
        <v>36.635555806932032</v>
      </c>
      <c r="J181" s="70">
        <f t="shared" si="2"/>
        <v>2.5499999999999972</v>
      </c>
      <c r="K181" s="70">
        <v>38.075052718187457</v>
      </c>
      <c r="L181" s="70">
        <v>66.577231410429235</v>
      </c>
      <c r="M181" s="70">
        <v>104.10673066430282</v>
      </c>
      <c r="N181" s="80">
        <v>180.6</v>
      </c>
    </row>
    <row r="182" spans="1:14" s="65" customFormat="1" ht="14.25" customHeight="1" x14ac:dyDescent="0.25">
      <c r="A182" s="33">
        <v>2003</v>
      </c>
      <c r="B182" s="68">
        <v>37712</v>
      </c>
      <c r="C182" s="77">
        <v>81.42</v>
      </c>
      <c r="D182" s="37">
        <v>83.1</v>
      </c>
      <c r="E182" s="37">
        <v>78.2</v>
      </c>
      <c r="F182" s="37">
        <v>80.849999999999994</v>
      </c>
      <c r="G182" s="37">
        <v>16.170000000000002</v>
      </c>
      <c r="H182" s="37">
        <v>17.5</v>
      </c>
      <c r="I182" s="37">
        <v>30.059614317148441</v>
      </c>
      <c r="J182" s="70">
        <f t="shared" si="2"/>
        <v>2.6499999999999915</v>
      </c>
      <c r="K182" s="70">
        <v>31.240727064314054</v>
      </c>
      <c r="L182" s="70">
        <v>54.601295993253942</v>
      </c>
      <c r="M182" s="70">
        <v>85.769815468116349</v>
      </c>
      <c r="N182" s="80">
        <v>148.19999999999999</v>
      </c>
    </row>
    <row r="183" spans="1:14" s="65" customFormat="1" ht="14.25" customHeight="1" x14ac:dyDescent="0.25">
      <c r="A183" s="33">
        <v>2003</v>
      </c>
      <c r="B183" s="68">
        <v>37742</v>
      </c>
      <c r="C183" s="77">
        <v>80.040000000000006</v>
      </c>
      <c r="D183" s="37">
        <v>81.209999999999994</v>
      </c>
      <c r="E183" s="37">
        <v>75.84</v>
      </c>
      <c r="F183" s="37">
        <v>78.2</v>
      </c>
      <c r="G183" s="37">
        <v>15.71</v>
      </c>
      <c r="H183" s="37">
        <v>16.88</v>
      </c>
      <c r="I183" s="37">
        <v>29.047782157128228</v>
      </c>
      <c r="J183" s="70">
        <f t="shared" si="2"/>
        <v>2.3599999999999994</v>
      </c>
      <c r="K183" s="70">
        <v>30.189137645615034</v>
      </c>
      <c r="L183" s="70">
        <v>52.804207119208996</v>
      </c>
      <c r="M183" s="70">
        <v>82.926960751813056</v>
      </c>
      <c r="N183" s="80">
        <v>143.19999999999999</v>
      </c>
    </row>
    <row r="184" spans="1:14" s="65" customFormat="1" ht="14.25" customHeight="1" x14ac:dyDescent="0.25">
      <c r="A184" s="33">
        <v>2003</v>
      </c>
      <c r="B184" s="68">
        <v>37773</v>
      </c>
      <c r="C184" s="77">
        <v>79.36</v>
      </c>
      <c r="D184" s="37">
        <v>80.39</v>
      </c>
      <c r="E184" s="37">
        <v>74.39</v>
      </c>
      <c r="F184" s="37">
        <v>76.66</v>
      </c>
      <c r="G184" s="37">
        <v>15.16</v>
      </c>
      <c r="H184" s="37">
        <v>16.77</v>
      </c>
      <c r="I184" s="37">
        <v>30.846239765946954</v>
      </c>
      <c r="J184" s="70">
        <f t="shared" si="2"/>
        <v>2.269999999999996</v>
      </c>
      <c r="K184" s="70">
        <v>32.058260871916453</v>
      </c>
      <c r="L184" s="70">
        <v>56.105084929640896</v>
      </c>
      <c r="M184" s="70">
        <v>88.032943960683141</v>
      </c>
      <c r="N184" s="80">
        <v>152</v>
      </c>
    </row>
    <row r="185" spans="1:14" s="65" customFormat="1" ht="14.25" customHeight="1" x14ac:dyDescent="0.25">
      <c r="A185" s="33">
        <v>2003</v>
      </c>
      <c r="B185" s="68">
        <v>37803</v>
      </c>
      <c r="C185" s="77">
        <v>79.59</v>
      </c>
      <c r="D185" s="37">
        <v>80.510000000000005</v>
      </c>
      <c r="E185" s="37">
        <v>74.47</v>
      </c>
      <c r="F185" s="37">
        <v>76.569999999999993</v>
      </c>
      <c r="G185" s="37">
        <v>16.3</v>
      </c>
      <c r="H185" s="37">
        <v>17.57</v>
      </c>
      <c r="I185" s="37">
        <v>32.427244772864775</v>
      </c>
      <c r="J185" s="70">
        <f t="shared" si="2"/>
        <v>2.0999999999999943</v>
      </c>
      <c r="K185" s="70">
        <v>33.701387273583435</v>
      </c>
      <c r="L185" s="70">
        <v>58.984472821843809</v>
      </c>
      <c r="M185" s="70">
        <v>92.551688715212705</v>
      </c>
      <c r="N185" s="80">
        <v>159.5</v>
      </c>
    </row>
    <row r="186" spans="1:14" s="65" customFormat="1" ht="14.25" customHeight="1" x14ac:dyDescent="0.25">
      <c r="A186" s="33">
        <v>2003</v>
      </c>
      <c r="B186" s="68">
        <v>37834</v>
      </c>
      <c r="C186" s="77">
        <v>79.77</v>
      </c>
      <c r="D186" s="37">
        <v>81.260000000000005</v>
      </c>
      <c r="E186" s="37">
        <v>75.73</v>
      </c>
      <c r="F186" s="37">
        <v>77.319999999999993</v>
      </c>
      <c r="G186" s="37">
        <v>17.32</v>
      </c>
      <c r="H186" s="37">
        <v>18.510000000000002</v>
      </c>
      <c r="I186" s="37">
        <v>34.406020871402781</v>
      </c>
      <c r="J186" s="70">
        <f t="shared" si="2"/>
        <v>1.5899999999999892</v>
      </c>
      <c r="K186" s="70">
        <v>35.757914125977145</v>
      </c>
      <c r="L186" s="70">
        <v>62.576832108137943</v>
      </c>
      <c r="M186" s="70">
        <v>98.148080043477421</v>
      </c>
      <c r="N186" s="80">
        <v>170.3</v>
      </c>
    </row>
    <row r="187" spans="1:14" s="65" customFormat="1" ht="14.25" customHeight="1" x14ac:dyDescent="0.25">
      <c r="A187" s="33">
        <v>2003</v>
      </c>
      <c r="B187" s="68">
        <v>37865</v>
      </c>
      <c r="C187" s="77">
        <v>79.81</v>
      </c>
      <c r="D187" s="37">
        <v>81.17</v>
      </c>
      <c r="E187" s="37">
        <v>76.099999999999994</v>
      </c>
      <c r="F187" s="37">
        <v>77.55</v>
      </c>
      <c r="G187" s="37">
        <v>16.809999999999999</v>
      </c>
      <c r="H187" s="37">
        <v>17.940000000000001</v>
      </c>
      <c r="I187" s="37">
        <v>30.943097462627939</v>
      </c>
      <c r="J187" s="70">
        <f t="shared" si="2"/>
        <v>1.4500000000000028</v>
      </c>
      <c r="K187" s="70">
        <v>32.158924334666281</v>
      </c>
      <c r="L187" s="70">
        <v>56.280487380397588</v>
      </c>
      <c r="M187" s="70">
        <v>88.072189569807136</v>
      </c>
      <c r="N187" s="77" t="s">
        <v>0</v>
      </c>
    </row>
    <row r="188" spans="1:14" s="65" customFormat="1" ht="14.25" customHeight="1" x14ac:dyDescent="0.25">
      <c r="A188" s="33">
        <v>2003</v>
      </c>
      <c r="B188" s="68">
        <v>37895</v>
      </c>
      <c r="C188" s="77">
        <v>80.05</v>
      </c>
      <c r="D188" s="37">
        <v>81.31</v>
      </c>
      <c r="E188" s="37">
        <v>75.84</v>
      </c>
      <c r="F188" s="37">
        <v>77.38</v>
      </c>
      <c r="G188" s="37">
        <v>17.07</v>
      </c>
      <c r="H188" s="37">
        <v>18.600000000000001</v>
      </c>
      <c r="I188" s="37">
        <v>32.692137795513773</v>
      </c>
      <c r="J188" s="70">
        <f t="shared" si="2"/>
        <v>1.539999999999992</v>
      </c>
      <c r="K188" s="70">
        <v>33.976688564362057</v>
      </c>
      <c r="L188" s="70">
        <v>59.465650670943205</v>
      </c>
      <c r="M188" s="70">
        <v>93.345351584420712</v>
      </c>
      <c r="N188" s="69"/>
    </row>
    <row r="189" spans="1:14" s="65" customFormat="1" ht="14.25" customHeight="1" x14ac:dyDescent="0.25">
      <c r="A189" s="33">
        <v>2003</v>
      </c>
      <c r="B189" s="68">
        <v>37926</v>
      </c>
      <c r="C189" s="77">
        <v>80.19</v>
      </c>
      <c r="D189" s="37">
        <v>81.400000000000006</v>
      </c>
      <c r="E189" s="37">
        <v>75.86</v>
      </c>
      <c r="F189" s="37">
        <v>77.45</v>
      </c>
      <c r="G189" s="37">
        <v>17.55</v>
      </c>
      <c r="H189" s="37">
        <v>18.739999999999998</v>
      </c>
      <c r="I189" s="37">
        <v>31.772359644227212</v>
      </c>
      <c r="J189" s="70">
        <f t="shared" si="2"/>
        <v>1.5900000000000034</v>
      </c>
      <c r="K189" s="70">
        <v>33.020770172299713</v>
      </c>
      <c r="L189" s="70">
        <v>57.808322160618204</v>
      </c>
      <c r="M189" s="70">
        <v>90.633254765134694</v>
      </c>
      <c r="N189" s="69"/>
    </row>
    <row r="190" spans="1:14" s="65" customFormat="1" ht="14.25" customHeight="1" x14ac:dyDescent="0.25">
      <c r="A190" s="33">
        <v>2003</v>
      </c>
      <c r="B190" s="68">
        <v>37956</v>
      </c>
      <c r="C190" s="77">
        <v>80.25</v>
      </c>
      <c r="D190" s="37">
        <v>81.319999999999993</v>
      </c>
      <c r="E190" s="37">
        <v>75.88</v>
      </c>
      <c r="F190" s="37">
        <v>77.56</v>
      </c>
      <c r="G190" s="37">
        <v>18.2</v>
      </c>
      <c r="H190" s="37">
        <v>18.47</v>
      </c>
      <c r="I190" s="37">
        <v>31.852930805275552</v>
      </c>
      <c r="J190" s="70">
        <f t="shared" si="2"/>
        <v>1.6800000000000068</v>
      </c>
      <c r="K190" s="70">
        <v>33.104507163234089</v>
      </c>
      <c r="L190" s="70">
        <v>57.940185128364448</v>
      </c>
      <c r="M190" s="70">
        <v>90.909291255596372</v>
      </c>
      <c r="N190" s="69"/>
    </row>
    <row r="191" spans="1:14" s="65" customFormat="1" ht="14.25" customHeight="1" x14ac:dyDescent="0.25">
      <c r="A191" s="33">
        <v>2004</v>
      </c>
      <c r="B191" s="68">
        <v>37987</v>
      </c>
      <c r="C191" s="69">
        <v>80.040000000000006</v>
      </c>
      <c r="D191" s="37">
        <v>81.489999999999995</v>
      </c>
      <c r="E191" s="37">
        <v>76.2</v>
      </c>
      <c r="F191" s="37">
        <v>77.92</v>
      </c>
      <c r="G191" s="37">
        <v>18.329999999999998</v>
      </c>
      <c r="H191" s="37">
        <v>18.95</v>
      </c>
      <c r="I191" s="37">
        <v>30.952538915823631</v>
      </c>
      <c r="J191" s="70">
        <f t="shared" si="2"/>
        <v>1.7199999999999989</v>
      </c>
      <c r="K191" s="70">
        <v>32.168736764701649</v>
      </c>
      <c r="L191" s="70">
        <v>56.391294493045322</v>
      </c>
      <c r="M191" s="70">
        <v>88.3</v>
      </c>
      <c r="N191" s="69"/>
    </row>
    <row r="192" spans="1:14" s="65" customFormat="1" ht="14.25" customHeight="1" x14ac:dyDescent="0.25">
      <c r="A192" s="33">
        <v>2004</v>
      </c>
      <c r="B192" s="68">
        <v>38018</v>
      </c>
      <c r="C192" s="69">
        <v>79.89</v>
      </c>
      <c r="D192" s="37">
        <v>81.42</v>
      </c>
      <c r="E192" s="37">
        <v>76.36</v>
      </c>
      <c r="F192" s="37">
        <v>77.930000000000007</v>
      </c>
      <c r="G192" s="37">
        <v>17.73</v>
      </c>
      <c r="H192" s="37">
        <v>17.579999999999998</v>
      </c>
      <c r="I192" s="37">
        <v>30.621634887158379</v>
      </c>
      <c r="J192" s="70">
        <f t="shared" si="2"/>
        <v>1.5700000000000074</v>
      </c>
      <c r="K192" s="70">
        <v>31.824830740660765</v>
      </c>
      <c r="L192" s="70">
        <v>55.699719666374378</v>
      </c>
      <c r="M192" s="70">
        <v>87.4</v>
      </c>
      <c r="N192" s="69"/>
    </row>
    <row r="193" spans="1:14" s="65" customFormat="1" ht="14.25" customHeight="1" x14ac:dyDescent="0.25">
      <c r="A193" s="33">
        <v>2004</v>
      </c>
      <c r="B193" s="68">
        <v>38047</v>
      </c>
      <c r="C193" s="69">
        <v>80.959999999999994</v>
      </c>
      <c r="D193" s="37">
        <v>82.36</v>
      </c>
      <c r="E193" s="37">
        <v>77.150000000000006</v>
      </c>
      <c r="F193" s="37">
        <v>78.599999999999994</v>
      </c>
      <c r="G193" s="37">
        <v>17.97</v>
      </c>
      <c r="H193" s="37">
        <v>18.71</v>
      </c>
      <c r="I193" s="37">
        <v>33.949643522225578</v>
      </c>
      <c r="J193" s="70">
        <f t="shared" si="2"/>
        <v>1.4499999999999886</v>
      </c>
      <c r="K193" s="70">
        <v>35.283604640381164</v>
      </c>
      <c r="L193" s="70">
        <v>61.740841118308829</v>
      </c>
      <c r="M193" s="70">
        <v>96.9</v>
      </c>
      <c r="N193" s="69"/>
    </row>
    <row r="194" spans="1:14" s="65" customFormat="1" ht="14.25" customHeight="1" x14ac:dyDescent="0.25">
      <c r="A194" s="33">
        <v>2004</v>
      </c>
      <c r="B194" s="68">
        <v>38078</v>
      </c>
      <c r="C194" s="69">
        <v>81.25</v>
      </c>
      <c r="D194" s="37">
        <v>82.53</v>
      </c>
      <c r="E194" s="37">
        <v>77.81</v>
      </c>
      <c r="F194" s="37">
        <v>79.209999999999994</v>
      </c>
      <c r="G194" s="37">
        <v>18.309999999999999</v>
      </c>
      <c r="H194" s="37">
        <v>19.5</v>
      </c>
      <c r="I194" s="37">
        <v>33.897358467109655</v>
      </c>
      <c r="J194" s="70">
        <f t="shared" si="2"/>
        <v>1.3999999999999915</v>
      </c>
      <c r="K194" s="70">
        <v>35.229265182822409</v>
      </c>
      <c r="L194" s="70">
        <v>61.600769333749028</v>
      </c>
      <c r="M194" s="70">
        <v>96.7</v>
      </c>
      <c r="N194" s="69"/>
    </row>
    <row r="195" spans="1:14" s="65" customFormat="1" ht="14.25" customHeight="1" x14ac:dyDescent="0.25">
      <c r="A195" s="33">
        <v>2004</v>
      </c>
      <c r="B195" s="68">
        <v>38108</v>
      </c>
      <c r="C195" s="69">
        <v>84.32</v>
      </c>
      <c r="D195" s="37">
        <v>86.24</v>
      </c>
      <c r="E195" s="37">
        <v>81.02</v>
      </c>
      <c r="F195" s="37">
        <v>82.32</v>
      </c>
      <c r="G195" s="37">
        <v>21.12</v>
      </c>
      <c r="H195" s="37">
        <v>20.89</v>
      </c>
      <c r="I195" s="37">
        <v>38.731332027418681</v>
      </c>
      <c r="J195" s="70">
        <f t="shared" si="2"/>
        <v>1.2999999999999972</v>
      </c>
      <c r="K195" s="70">
        <v>40.253176901728679</v>
      </c>
      <c r="L195" s="70">
        <v>70.442490310326519</v>
      </c>
      <c r="M195" s="70">
        <v>110.5</v>
      </c>
      <c r="N195" s="69"/>
    </row>
    <row r="196" spans="1:14" s="65" customFormat="1" ht="14.25" customHeight="1" x14ac:dyDescent="0.25">
      <c r="A196" s="33">
        <v>2004</v>
      </c>
      <c r="B196" s="68">
        <v>38139</v>
      </c>
      <c r="C196" s="69">
        <v>85.01</v>
      </c>
      <c r="D196" s="37">
        <v>87.06</v>
      </c>
      <c r="E196" s="37">
        <v>81.7</v>
      </c>
      <c r="F196" s="37">
        <v>82.86</v>
      </c>
      <c r="G196" s="37">
        <v>19.77</v>
      </c>
      <c r="H196" s="37">
        <v>20.56</v>
      </c>
      <c r="I196" s="37">
        <v>35.642893576850589</v>
      </c>
      <c r="J196" s="70">
        <f t="shared" si="2"/>
        <v>1.1599999999999966</v>
      </c>
      <c r="K196" s="70">
        <v>37.043386460934911</v>
      </c>
      <c r="L196" s="70">
        <v>64.905667280348155</v>
      </c>
      <c r="M196" s="70">
        <v>101.7</v>
      </c>
      <c r="N196" s="69"/>
    </row>
    <row r="197" spans="1:14" s="65" customFormat="1" ht="14.25" customHeight="1" x14ac:dyDescent="0.25">
      <c r="A197" s="33">
        <v>2004</v>
      </c>
      <c r="B197" s="68">
        <v>38169</v>
      </c>
      <c r="C197" s="69">
        <v>84.77</v>
      </c>
      <c r="D197" s="37">
        <v>86.23</v>
      </c>
      <c r="E197" s="37">
        <v>80.349999999999994</v>
      </c>
      <c r="F197" s="37">
        <v>81.17</v>
      </c>
      <c r="G197" s="37">
        <v>20.69</v>
      </c>
      <c r="H197" s="37">
        <v>21.42</v>
      </c>
      <c r="I197" s="37">
        <v>37.451378503744252</v>
      </c>
      <c r="J197" s="70">
        <f t="shared" si="2"/>
        <v>0.82000000000000739</v>
      </c>
      <c r="K197" s="70">
        <v>38.922931002156105</v>
      </c>
      <c r="L197" s="70">
        <v>68.252813597679463</v>
      </c>
      <c r="M197" s="70">
        <v>106.9</v>
      </c>
      <c r="N197" s="69"/>
    </row>
    <row r="198" spans="1:14" s="65" customFormat="1" ht="14.25" customHeight="1" x14ac:dyDescent="0.25">
      <c r="A198" s="33">
        <v>2004</v>
      </c>
      <c r="B198" s="68">
        <v>38200</v>
      </c>
      <c r="C198" s="69">
        <v>85.29</v>
      </c>
      <c r="D198" s="37">
        <v>86.64</v>
      </c>
      <c r="E198" s="37">
        <v>81.14</v>
      </c>
      <c r="F198" s="37">
        <v>82.28</v>
      </c>
      <c r="G198" s="37">
        <v>22.84</v>
      </c>
      <c r="H198" s="37">
        <v>23.58</v>
      </c>
      <c r="I198" s="37">
        <v>43.767649715294496</v>
      </c>
      <c r="J198" s="70">
        <f t="shared" si="2"/>
        <v>1.1400000000000006</v>
      </c>
      <c r="K198" s="70">
        <v>45.487383323543852</v>
      </c>
      <c r="L198" s="70">
        <v>79.614643741234971</v>
      </c>
      <c r="M198" s="70">
        <v>124.9</v>
      </c>
      <c r="N198" s="69"/>
    </row>
    <row r="199" spans="1:14" s="65" customFormat="1" ht="14.25" customHeight="1" x14ac:dyDescent="0.25">
      <c r="A199" s="33">
        <v>2004</v>
      </c>
      <c r="B199" s="68">
        <v>38231</v>
      </c>
      <c r="C199" s="69">
        <v>86.15</v>
      </c>
      <c r="D199" s="37">
        <v>86.74</v>
      </c>
      <c r="E199" s="37">
        <v>81.25</v>
      </c>
      <c r="F199" s="37">
        <v>82.94</v>
      </c>
      <c r="G199" s="37">
        <v>23.58</v>
      </c>
      <c r="H199" s="37">
        <v>23.96</v>
      </c>
      <c r="I199" s="37">
        <v>44.56604151979132</v>
      </c>
      <c r="J199" s="70">
        <f t="shared" si="2"/>
        <v>1.6899999999999977</v>
      </c>
      <c r="K199" s="70">
        <v>46.317145814556291</v>
      </c>
      <c r="L199" s="70">
        <v>81.078529397131859</v>
      </c>
      <c r="M199" s="70">
        <v>127.2</v>
      </c>
      <c r="N199" s="69"/>
    </row>
    <row r="200" spans="1:14" s="65" customFormat="1" ht="14.25" customHeight="1" x14ac:dyDescent="0.25">
      <c r="A200" s="33">
        <v>2004</v>
      </c>
      <c r="B200" s="68">
        <v>38261</v>
      </c>
      <c r="C200" s="69">
        <v>87.7</v>
      </c>
      <c r="D200" s="37">
        <v>89.12</v>
      </c>
      <c r="E200" s="37">
        <v>83.13</v>
      </c>
      <c r="F200" s="37">
        <v>85.37</v>
      </c>
      <c r="G200" s="37">
        <v>27.1</v>
      </c>
      <c r="H200" s="37">
        <v>28.27</v>
      </c>
      <c r="I200" s="37">
        <v>49.574305018914821</v>
      </c>
      <c r="J200" s="70">
        <f t="shared" si="2"/>
        <v>2.2400000000000091</v>
      </c>
      <c r="K200" s="70">
        <v>51.522195732745878</v>
      </c>
      <c r="L200" s="70">
        <v>90.209357182735715</v>
      </c>
      <c r="M200" s="70">
        <v>141.5</v>
      </c>
      <c r="N200" s="69"/>
    </row>
    <row r="201" spans="1:14" s="65" customFormat="1" ht="14.25" customHeight="1" x14ac:dyDescent="0.25">
      <c r="A201" s="33">
        <v>2004</v>
      </c>
      <c r="B201" s="68">
        <v>38292</v>
      </c>
      <c r="C201" s="69">
        <v>89.06</v>
      </c>
      <c r="D201" s="37">
        <v>89.76</v>
      </c>
      <c r="E201" s="37">
        <v>84.17</v>
      </c>
      <c r="F201" s="37">
        <v>86.42</v>
      </c>
      <c r="G201" s="37">
        <v>25.37</v>
      </c>
      <c r="H201" s="37">
        <v>26.1</v>
      </c>
      <c r="I201" s="37">
        <v>42.295699246681849</v>
      </c>
      <c r="J201" s="70">
        <f t="shared" si="2"/>
        <v>2.25</v>
      </c>
      <c r="K201" s="70">
        <v>43.957596468764301</v>
      </c>
      <c r="L201" s="70">
        <v>77.085140636120258</v>
      </c>
      <c r="M201" s="70">
        <v>120.7</v>
      </c>
      <c r="N201" s="69"/>
    </row>
    <row r="202" spans="1:14" s="65" customFormat="1" ht="14.25" customHeight="1" x14ac:dyDescent="0.25">
      <c r="A202" s="33">
        <v>2004</v>
      </c>
      <c r="B202" s="68">
        <v>38322</v>
      </c>
      <c r="C202" s="69">
        <v>88.58</v>
      </c>
      <c r="D202" s="37">
        <v>89.41</v>
      </c>
      <c r="E202" s="37">
        <v>82.41</v>
      </c>
      <c r="F202" s="37">
        <v>85.93</v>
      </c>
      <c r="G202" s="37">
        <v>22.36</v>
      </c>
      <c r="H202" s="37">
        <v>24</v>
      </c>
      <c r="I202" s="37">
        <v>37.306492365133302</v>
      </c>
      <c r="J202" s="70">
        <f t="shared" si="2"/>
        <v>3.5200000000000102</v>
      </c>
      <c r="K202" s="70">
        <v>38.772351947348845</v>
      </c>
      <c r="L202" s="70">
        <v>67.843965082349371</v>
      </c>
      <c r="M202" s="70">
        <v>106.5</v>
      </c>
      <c r="N202" s="69"/>
    </row>
    <row r="203" spans="1:14" s="65" customFormat="1" ht="14.25" customHeight="1" x14ac:dyDescent="0.25">
      <c r="A203" s="33">
        <v>2005</v>
      </c>
      <c r="B203" s="68">
        <v>38353</v>
      </c>
      <c r="C203" s="69">
        <v>87.16</v>
      </c>
      <c r="D203" s="37">
        <v>87.43</v>
      </c>
      <c r="E203" s="37">
        <v>78.989999999999995</v>
      </c>
      <c r="F203" s="37">
        <v>84.15</v>
      </c>
      <c r="G203" s="37">
        <v>22.16</v>
      </c>
      <c r="H203" s="37">
        <v>23.99</v>
      </c>
      <c r="I203" s="37">
        <v>42.684459383653802</v>
      </c>
      <c r="J203" s="70">
        <f t="shared" si="2"/>
        <v>5.1600000000000108</v>
      </c>
      <c r="K203" s="70">
        <v>44.361631903300712</v>
      </c>
      <c r="L203" s="70">
        <v>77.637745629510789</v>
      </c>
      <c r="M203" s="70">
        <v>121.8</v>
      </c>
      <c r="N203" s="69"/>
    </row>
    <row r="204" spans="1:14" s="65" customFormat="1" ht="14.25" customHeight="1" x14ac:dyDescent="0.25">
      <c r="A204" s="33">
        <v>2005</v>
      </c>
      <c r="B204" s="68">
        <v>38384</v>
      </c>
      <c r="C204" s="69">
        <v>87.19</v>
      </c>
      <c r="D204" s="37">
        <v>87.44</v>
      </c>
      <c r="E204" s="37">
        <v>79.959999999999994</v>
      </c>
      <c r="F204" s="37">
        <v>84.33</v>
      </c>
      <c r="G204" s="37">
        <v>22.79</v>
      </c>
      <c r="H204" s="37">
        <v>24.38</v>
      </c>
      <c r="I204" s="37">
        <v>44.150589934779894</v>
      </c>
      <c r="J204" s="70">
        <f t="shared" si="2"/>
        <v>4.3700000000000045</v>
      </c>
      <c r="K204" s="70">
        <v>45.885370162385861</v>
      </c>
      <c r="L204" s="70">
        <v>80.366294570648819</v>
      </c>
      <c r="M204" s="70">
        <v>126</v>
      </c>
      <c r="N204" s="69"/>
    </row>
    <row r="205" spans="1:14" s="65" customFormat="1" ht="14.25" customHeight="1" x14ac:dyDescent="0.25">
      <c r="A205" s="33">
        <v>2005</v>
      </c>
      <c r="B205" s="68">
        <v>38412</v>
      </c>
      <c r="C205" s="69">
        <v>88.31</v>
      </c>
      <c r="D205" s="37">
        <v>87.98</v>
      </c>
      <c r="E205" s="37">
        <v>81.430000000000007</v>
      </c>
      <c r="F205" s="37">
        <v>86.04</v>
      </c>
      <c r="G205" s="37">
        <v>25.52</v>
      </c>
      <c r="H205" s="37">
        <v>27.13</v>
      </c>
      <c r="I205" s="37">
        <v>50.25060837503694</v>
      </c>
      <c r="J205" s="70">
        <f t="shared" si="2"/>
        <v>4.6099999999999994</v>
      </c>
      <c r="K205" s="70">
        <v>52.225072633905498</v>
      </c>
      <c r="L205" s="70">
        <v>91.378611624817268</v>
      </c>
      <c r="M205" s="70">
        <v>143.4</v>
      </c>
      <c r="N205" s="69"/>
    </row>
    <row r="206" spans="1:14" s="65" customFormat="1" ht="14.25" customHeight="1" x14ac:dyDescent="0.25">
      <c r="A206" s="33">
        <v>2005</v>
      </c>
      <c r="B206" s="68">
        <v>38443</v>
      </c>
      <c r="C206" s="69">
        <v>88.48</v>
      </c>
      <c r="D206" s="37">
        <v>91.11</v>
      </c>
      <c r="E206" s="37">
        <v>85.35</v>
      </c>
      <c r="F206" s="37">
        <v>89.6</v>
      </c>
      <c r="G206" s="37">
        <v>28.85</v>
      </c>
      <c r="H206" s="37">
        <v>28.94</v>
      </c>
      <c r="I206" s="37">
        <v>49.099214355247724</v>
      </c>
      <c r="J206" s="70">
        <f t="shared" si="2"/>
        <v>4.25</v>
      </c>
      <c r="K206" s="70">
        <v>51.028437642644221</v>
      </c>
      <c r="L206" s="70">
        <v>89.426447286675426</v>
      </c>
      <c r="M206" s="70">
        <v>140.1</v>
      </c>
      <c r="N206" s="69"/>
    </row>
    <row r="207" spans="1:14" s="65" customFormat="1" ht="14.25" customHeight="1" x14ac:dyDescent="0.25">
      <c r="A207" s="33">
        <v>2005</v>
      </c>
      <c r="B207" s="68">
        <v>38473</v>
      </c>
      <c r="C207" s="69">
        <v>88.96</v>
      </c>
      <c r="D207" s="37">
        <v>91.6</v>
      </c>
      <c r="E207" s="37">
        <v>85.16</v>
      </c>
      <c r="F207" s="37">
        <v>89.42</v>
      </c>
      <c r="G207" s="37">
        <v>26.65</v>
      </c>
      <c r="H207" s="37">
        <v>27.13</v>
      </c>
      <c r="I207" s="37">
        <v>47.588606855904089</v>
      </c>
      <c r="J207" s="70">
        <f t="shared" si="2"/>
        <v>4.2600000000000051</v>
      </c>
      <c r="K207" s="70">
        <v>49.458474831731571</v>
      </c>
      <c r="L207" s="70">
        <v>86.650675718035615</v>
      </c>
      <c r="M207" s="70">
        <v>135.80000000000001</v>
      </c>
      <c r="N207" s="69"/>
    </row>
    <row r="208" spans="1:14" s="65" customFormat="1" ht="14.25" customHeight="1" x14ac:dyDescent="0.25">
      <c r="A208" s="33">
        <v>2005</v>
      </c>
      <c r="B208" s="68">
        <v>38504</v>
      </c>
      <c r="C208" s="77">
        <v>87.78</v>
      </c>
      <c r="D208" s="37">
        <v>91.67</v>
      </c>
      <c r="E208" s="37">
        <v>84.87</v>
      </c>
      <c r="F208" s="37">
        <v>89.04</v>
      </c>
      <c r="G208" s="37">
        <v>28.59</v>
      </c>
      <c r="H208" s="37">
        <v>30.1</v>
      </c>
      <c r="I208" s="37">
        <v>54.13246038612359</v>
      </c>
      <c r="J208" s="70">
        <f t="shared" si="2"/>
        <v>4.1700000000000017</v>
      </c>
      <c r="K208" s="70">
        <v>56.259451714851771</v>
      </c>
      <c r="L208" s="70">
        <v>98.623076162530609</v>
      </c>
      <c r="M208" s="70">
        <v>154.5</v>
      </c>
      <c r="N208" s="69"/>
    </row>
    <row r="209" spans="1:14" s="65" customFormat="1" ht="14.25" customHeight="1" x14ac:dyDescent="0.25">
      <c r="A209" s="33">
        <v>2005</v>
      </c>
      <c r="B209" s="68">
        <v>38534</v>
      </c>
      <c r="C209" s="69">
        <v>90.49</v>
      </c>
      <c r="D209" s="37">
        <v>94.81</v>
      </c>
      <c r="E209" s="37">
        <v>88.26</v>
      </c>
      <c r="F209" s="37">
        <v>92.43</v>
      </c>
      <c r="G209" s="37">
        <v>31.56</v>
      </c>
      <c r="H209" s="37">
        <v>32.94</v>
      </c>
      <c r="I209" s="37">
        <v>60.770554322012806</v>
      </c>
      <c r="J209" s="70">
        <f t="shared" si="2"/>
        <v>4.1700000000000017</v>
      </c>
      <c r="K209" s="70">
        <v>63.158371930208205</v>
      </c>
      <c r="L209" s="70">
        <v>110.56588861186674</v>
      </c>
      <c r="M209" s="70">
        <v>173.4</v>
      </c>
      <c r="N209" s="69"/>
    </row>
    <row r="210" spans="1:14" s="65" customFormat="1" ht="14.25" customHeight="1" x14ac:dyDescent="0.25">
      <c r="A210" s="33">
        <v>2005</v>
      </c>
      <c r="B210" s="68">
        <v>38565</v>
      </c>
      <c r="C210" s="69">
        <v>91.99</v>
      </c>
      <c r="D210" s="37">
        <v>96.59</v>
      </c>
      <c r="E210" s="37">
        <v>90.4</v>
      </c>
      <c r="F210" s="37">
        <v>94.33</v>
      </c>
      <c r="G210" s="37">
        <v>32.11</v>
      </c>
      <c r="H210" s="37">
        <v>33.47</v>
      </c>
      <c r="I210" s="37">
        <v>65.632746062171606</v>
      </c>
      <c r="J210" s="70">
        <f t="shared" si="2"/>
        <v>3.9299999999999926</v>
      </c>
      <c r="K210" s="70">
        <v>68.211610587432361</v>
      </c>
      <c r="L210" s="70">
        <v>119.39025242010956</v>
      </c>
      <c r="M210" s="70">
        <v>187.3</v>
      </c>
      <c r="N210" s="69"/>
    </row>
    <row r="211" spans="1:14" s="65" customFormat="1" ht="14.25" customHeight="1" x14ac:dyDescent="0.25">
      <c r="A211" s="33">
        <v>2005</v>
      </c>
      <c r="B211" s="68">
        <v>38596</v>
      </c>
      <c r="C211" s="37"/>
      <c r="D211" s="37">
        <v>99.48</v>
      </c>
      <c r="E211" s="37">
        <v>94.77</v>
      </c>
      <c r="F211" s="37">
        <v>97.58</v>
      </c>
      <c r="G211" s="37">
        <v>33.57</v>
      </c>
      <c r="H211" s="37">
        <v>35.54</v>
      </c>
      <c r="I211" s="37">
        <v>63.765574136609203</v>
      </c>
      <c r="J211" s="70">
        <f t="shared" si="2"/>
        <v>2.8100000000000023</v>
      </c>
      <c r="K211" s="70">
        <v>66.271073097722535</v>
      </c>
      <c r="L211" s="70">
        <v>115.99746560385388</v>
      </c>
      <c r="M211" s="70">
        <v>182</v>
      </c>
      <c r="N211" s="69"/>
    </row>
    <row r="212" spans="1:14" s="65" customFormat="1" ht="14.25" customHeight="1" x14ac:dyDescent="0.25">
      <c r="A212" s="33">
        <v>2005</v>
      </c>
      <c r="B212" s="68">
        <v>38626</v>
      </c>
      <c r="C212" s="37"/>
      <c r="D212" s="37">
        <v>100.3</v>
      </c>
      <c r="E212" s="37">
        <v>94</v>
      </c>
      <c r="F212" s="37">
        <v>96.94</v>
      </c>
      <c r="G212" s="37">
        <v>34.950000000000003</v>
      </c>
      <c r="H212" s="37">
        <v>36.340000000000003</v>
      </c>
      <c r="I212" s="37">
        <v>61.262715561839144</v>
      </c>
      <c r="J212" s="70">
        <f t="shared" si="2"/>
        <v>2.9399999999999977</v>
      </c>
      <c r="K212" s="70">
        <v>63.669871339443063</v>
      </c>
      <c r="L212" s="70">
        <v>111.43425724686512</v>
      </c>
      <c r="M212" s="70">
        <v>174.8</v>
      </c>
      <c r="N212" s="69"/>
    </row>
    <row r="213" spans="1:14" s="65" customFormat="1" ht="14.25" customHeight="1" x14ac:dyDescent="0.25">
      <c r="A213" s="33">
        <v>2005</v>
      </c>
      <c r="B213" s="68">
        <v>38657</v>
      </c>
      <c r="C213" s="37"/>
      <c r="D213" s="37">
        <v>97.11</v>
      </c>
      <c r="E213" s="37">
        <v>90.3</v>
      </c>
      <c r="F213" s="37">
        <v>94.74</v>
      </c>
      <c r="G213" s="37">
        <v>31.1</v>
      </c>
      <c r="H213" s="37">
        <v>33.090000000000003</v>
      </c>
      <c r="I213" s="37">
        <v>59.79057454028198</v>
      </c>
      <c r="J213" s="70">
        <f t="shared" si="2"/>
        <v>4.4399999999999977</v>
      </c>
      <c r="K213" s="70">
        <v>62.139886444446887</v>
      </c>
      <c r="L213" s="70">
        <v>108.80906838148144</v>
      </c>
      <c r="M213" s="70">
        <v>170.6</v>
      </c>
      <c r="N213" s="69"/>
    </row>
    <row r="214" spans="1:14" s="65" customFormat="1" ht="14.25" customHeight="1" x14ac:dyDescent="0.25">
      <c r="A214" s="33">
        <v>2005</v>
      </c>
      <c r="B214" s="68">
        <v>38687</v>
      </c>
      <c r="C214" s="37"/>
      <c r="D214" s="37">
        <v>95.33</v>
      </c>
      <c r="E214" s="37">
        <v>87.45</v>
      </c>
      <c r="F214" s="37">
        <v>91.72</v>
      </c>
      <c r="G214" s="37">
        <v>30.53</v>
      </c>
      <c r="H214" s="37">
        <v>33.299999999999997</v>
      </c>
      <c r="I214" s="37">
        <v>60.323164374957337</v>
      </c>
      <c r="J214" s="70">
        <f t="shared" si="2"/>
        <v>4.269999999999996</v>
      </c>
      <c r="K214" s="70">
        <v>62.693402982842031</v>
      </c>
      <c r="L214" s="70">
        <v>109.72106402661451</v>
      </c>
      <c r="M214" s="70">
        <v>172.1</v>
      </c>
      <c r="N214" s="69"/>
    </row>
    <row r="215" spans="1:14" s="65" customFormat="1" ht="14.25" customHeight="1" x14ac:dyDescent="0.25">
      <c r="A215" s="33">
        <v>2006</v>
      </c>
      <c r="B215" s="68">
        <v>38718</v>
      </c>
      <c r="C215" s="37"/>
      <c r="D215" s="37">
        <v>94.73</v>
      </c>
      <c r="E215" s="37">
        <v>88.84</v>
      </c>
      <c r="F215" s="37">
        <v>93.07</v>
      </c>
      <c r="G215" s="37">
        <v>31.58</v>
      </c>
      <c r="H215" s="37">
        <v>33.6</v>
      </c>
      <c r="I215" s="37">
        <v>65.237888716663377</v>
      </c>
      <c r="J215" s="70">
        <f t="shared" si="2"/>
        <v>4.2299999999999898</v>
      </c>
      <c r="K215" s="70">
        <v>67.801238370736129</v>
      </c>
      <c r="L215" s="70">
        <v>118.69920366678014</v>
      </c>
      <c r="M215" s="70">
        <v>186.2</v>
      </c>
      <c r="N215" s="69"/>
    </row>
    <row r="216" spans="1:14" s="65" customFormat="1" ht="14.25" customHeight="1" x14ac:dyDescent="0.25">
      <c r="A216" s="33">
        <v>2006</v>
      </c>
      <c r="B216" s="68">
        <v>38749</v>
      </c>
      <c r="C216" s="37"/>
      <c r="D216" s="37">
        <v>96.8</v>
      </c>
      <c r="E216" s="37">
        <v>89.46</v>
      </c>
      <c r="F216" s="37">
        <v>93.66</v>
      </c>
      <c r="G216" s="37">
        <v>32.159999999999997</v>
      </c>
      <c r="H216" s="37">
        <v>33.79</v>
      </c>
      <c r="I216" s="37">
        <v>64.040179015976321</v>
      </c>
      <c r="J216" s="70">
        <f t="shared" si="2"/>
        <v>4.2000000000000028</v>
      </c>
      <c r="K216" s="70">
        <v>66.556467846847539</v>
      </c>
      <c r="L216" s="70">
        <v>116.49436245678049</v>
      </c>
      <c r="M216" s="70">
        <v>182.7</v>
      </c>
      <c r="N216" s="69"/>
    </row>
    <row r="217" spans="1:14" s="65" customFormat="1" ht="14.25" customHeight="1" x14ac:dyDescent="0.25">
      <c r="A217" s="33">
        <v>2006</v>
      </c>
      <c r="B217" s="68">
        <v>38777</v>
      </c>
      <c r="C217" s="37"/>
      <c r="D217" s="37">
        <v>96.61</v>
      </c>
      <c r="E217" s="37">
        <v>89.43</v>
      </c>
      <c r="F217" s="37">
        <v>93.75</v>
      </c>
      <c r="G217" s="37">
        <v>32.119999999999997</v>
      </c>
      <c r="H217" s="37">
        <v>34.08</v>
      </c>
      <c r="I217" s="37">
        <v>64.872523811126669</v>
      </c>
      <c r="J217" s="70">
        <f t="shared" si="2"/>
        <v>4.3199999999999932</v>
      </c>
      <c r="K217" s="70">
        <v>67.421517421148309</v>
      </c>
      <c r="L217" s="70">
        <v>118.14867516520994</v>
      </c>
      <c r="M217" s="70">
        <v>185.1</v>
      </c>
      <c r="N217" s="69"/>
    </row>
    <row r="218" spans="1:14" s="65" customFormat="1" ht="14.25" customHeight="1" x14ac:dyDescent="0.25">
      <c r="A218" s="33">
        <v>2006</v>
      </c>
      <c r="B218" s="68">
        <v>38808</v>
      </c>
      <c r="C218" s="37"/>
      <c r="D218" s="37">
        <v>99.42</v>
      </c>
      <c r="E218" s="37">
        <v>94.14</v>
      </c>
      <c r="F218" s="37">
        <v>97.59</v>
      </c>
      <c r="G218" s="37">
        <v>33.159999999999997</v>
      </c>
      <c r="H218" s="37">
        <v>35.31</v>
      </c>
      <c r="I218" s="37">
        <v>72.435148450824911</v>
      </c>
      <c r="J218" s="70">
        <f t="shared" si="2"/>
        <v>3.4500000000000028</v>
      </c>
      <c r="K218" s="70">
        <v>75.281295320024626</v>
      </c>
      <c r="L218" s="70">
        <v>131.72816709890756</v>
      </c>
      <c r="M218" s="70">
        <v>206.7</v>
      </c>
      <c r="N218" s="69"/>
    </row>
    <row r="219" spans="1:14" s="65" customFormat="1" ht="14.25" customHeight="1" x14ac:dyDescent="0.25">
      <c r="A219" s="33">
        <v>2006</v>
      </c>
      <c r="B219" s="68">
        <v>38838</v>
      </c>
      <c r="C219" s="37"/>
      <c r="D219" s="37">
        <v>102.35</v>
      </c>
      <c r="E219" s="37">
        <v>96.12</v>
      </c>
      <c r="F219" s="37">
        <v>98.47</v>
      </c>
      <c r="G219" s="37">
        <v>34.07</v>
      </c>
      <c r="H219" s="37">
        <v>36.119999999999997</v>
      </c>
      <c r="I219" s="37">
        <v>68.615583655325977</v>
      </c>
      <c r="J219" s="70">
        <f t="shared" si="2"/>
        <v>2.3499999999999943</v>
      </c>
      <c r="K219" s="70">
        <v>71.311650865452506</v>
      </c>
      <c r="L219" s="70">
        <v>124.98568725864969</v>
      </c>
      <c r="M219" s="70">
        <v>195.8</v>
      </c>
      <c r="N219" s="69"/>
    </row>
    <row r="220" spans="1:14" s="65" customFormat="1" ht="14.25" customHeight="1" x14ac:dyDescent="0.25">
      <c r="A220" s="33">
        <v>2006</v>
      </c>
      <c r="B220" s="68">
        <v>38869</v>
      </c>
      <c r="C220" s="37"/>
      <c r="D220" s="37">
        <v>101.37</v>
      </c>
      <c r="E220" s="37">
        <v>95.3</v>
      </c>
      <c r="F220" s="37">
        <v>97.66</v>
      </c>
      <c r="G220" s="37">
        <v>33.75</v>
      </c>
      <c r="H220" s="37">
        <v>36.17</v>
      </c>
      <c r="I220" s="37">
        <v>68.092396149776675</v>
      </c>
      <c r="J220" s="70">
        <f t="shared" si="2"/>
        <v>2.3599999999999994</v>
      </c>
      <c r="K220" s="70">
        <v>70.767906095746639</v>
      </c>
      <c r="L220" s="70">
        <v>123.86410765430935</v>
      </c>
      <c r="M220" s="70">
        <v>194.3</v>
      </c>
      <c r="N220" s="69"/>
    </row>
    <row r="221" spans="1:14" s="65" customFormat="1" ht="14.25" customHeight="1" x14ac:dyDescent="0.25">
      <c r="A221" s="33">
        <v>2006</v>
      </c>
      <c r="B221" s="68">
        <v>38899</v>
      </c>
      <c r="C221" s="37"/>
      <c r="D221" s="37">
        <v>102.53</v>
      </c>
      <c r="E221" s="37">
        <v>96.78</v>
      </c>
      <c r="F221" s="37">
        <v>98.68</v>
      </c>
      <c r="G221" s="37">
        <v>37.4</v>
      </c>
      <c r="H221" s="37">
        <v>40.82</v>
      </c>
      <c r="I221" s="37">
        <v>73.477720477533211</v>
      </c>
      <c r="J221" s="70">
        <f t="shared" si="2"/>
        <v>1.9000000000000057</v>
      </c>
      <c r="K221" s="70">
        <v>76.364832446869983</v>
      </c>
      <c r="L221" s="70">
        <v>133.78262346898237</v>
      </c>
      <c r="M221" s="70">
        <v>209.7</v>
      </c>
      <c r="N221" s="69"/>
    </row>
    <row r="222" spans="1:14" s="65" customFormat="1" ht="14.25" customHeight="1" x14ac:dyDescent="0.25">
      <c r="A222" s="33">
        <v>2006</v>
      </c>
      <c r="B222" s="68">
        <v>38930</v>
      </c>
      <c r="C222" s="37"/>
      <c r="D222" s="37">
        <v>103.01</v>
      </c>
      <c r="E222" s="37">
        <v>97.67</v>
      </c>
      <c r="F222" s="37">
        <v>99.38</v>
      </c>
      <c r="G222" s="37">
        <v>37.36</v>
      </c>
      <c r="H222" s="37">
        <v>41.11</v>
      </c>
      <c r="I222" s="37">
        <v>71.377271871152388</v>
      </c>
      <c r="J222" s="70">
        <f t="shared" si="2"/>
        <v>1.7099999999999937</v>
      </c>
      <c r="K222" s="70">
        <v>74.181852288434357</v>
      </c>
      <c r="L222" s="70">
        <v>129.76337684627993</v>
      </c>
      <c r="M222" s="70">
        <v>203.7</v>
      </c>
      <c r="N222" s="69"/>
    </row>
    <row r="223" spans="1:14" s="65" customFormat="1" ht="14.25" customHeight="1" x14ac:dyDescent="0.25">
      <c r="A223" s="33">
        <v>2006</v>
      </c>
      <c r="B223" s="68">
        <v>38961</v>
      </c>
      <c r="C223" s="37"/>
      <c r="D223" s="37">
        <v>96.81</v>
      </c>
      <c r="E223" s="37">
        <v>89.35</v>
      </c>
      <c r="F223" s="37">
        <v>94.43</v>
      </c>
      <c r="G223" s="37">
        <v>35.76</v>
      </c>
      <c r="H223" s="37">
        <v>39.340000000000003</v>
      </c>
      <c r="I223" s="37">
        <v>60.837612696195443</v>
      </c>
      <c r="J223" s="70">
        <f t="shared" si="2"/>
        <v>5.0800000000000125</v>
      </c>
      <c r="K223" s="70">
        <v>63.228065185188562</v>
      </c>
      <c r="L223" s="70">
        <v>110.51429712346379</v>
      </c>
      <c r="M223" s="70">
        <v>173.6</v>
      </c>
      <c r="N223" s="69"/>
    </row>
    <row r="224" spans="1:14" s="65" customFormat="1" ht="14.25" customHeight="1" x14ac:dyDescent="0.25">
      <c r="A224" s="33">
        <v>2006</v>
      </c>
      <c r="B224" s="68">
        <v>38991</v>
      </c>
      <c r="C224" s="37"/>
      <c r="D224" s="37">
        <v>94.06</v>
      </c>
      <c r="E224" s="37">
        <v>85.74</v>
      </c>
      <c r="F224" s="37">
        <v>91.5</v>
      </c>
      <c r="G224" s="37">
        <v>33.25</v>
      </c>
      <c r="H224" s="37">
        <v>37.090000000000003</v>
      </c>
      <c r="I224" s="37">
        <v>57.129613396038295</v>
      </c>
      <c r="J224" s="70">
        <f t="shared" si="2"/>
        <v>5.7600000000000051</v>
      </c>
      <c r="K224" s="70">
        <v>59.374369895931579</v>
      </c>
      <c r="L224" s="70">
        <v>103.99536801759847</v>
      </c>
      <c r="M224" s="70">
        <v>163.01655183402306</v>
      </c>
      <c r="N224" s="69"/>
    </row>
    <row r="225" spans="1:14" s="65" customFormat="1" ht="14.25" customHeight="1" x14ac:dyDescent="0.25">
      <c r="A225" s="33">
        <v>2006</v>
      </c>
      <c r="B225" s="68">
        <v>39022</v>
      </c>
      <c r="C225" s="37"/>
      <c r="D225" s="37">
        <v>93.21</v>
      </c>
      <c r="E225" s="37">
        <v>85.37</v>
      </c>
      <c r="F225" s="37">
        <v>91.09</v>
      </c>
      <c r="G225" s="37">
        <v>31.25</v>
      </c>
      <c r="H225" s="37">
        <v>35.53</v>
      </c>
      <c r="I225" s="37">
        <v>56.163114856286924</v>
      </c>
      <c r="J225" s="70">
        <f t="shared" si="2"/>
        <v>5.7199999999999989</v>
      </c>
      <c r="K225" s="70">
        <v>58.369895361765465</v>
      </c>
      <c r="L225" s="70">
        <v>102.14723098688941</v>
      </c>
      <c r="M225" s="70">
        <v>160.2613765908909</v>
      </c>
      <c r="N225" s="69"/>
    </row>
    <row r="226" spans="1:14" s="65" customFormat="1" ht="14.25" customHeight="1" x14ac:dyDescent="0.25">
      <c r="A226" s="33">
        <v>2006</v>
      </c>
      <c r="B226" s="68">
        <v>39052</v>
      </c>
      <c r="C226" s="37"/>
      <c r="D226" s="37">
        <v>95.68</v>
      </c>
      <c r="E226" s="37">
        <v>87.63</v>
      </c>
      <c r="F226" s="37">
        <v>93.23</v>
      </c>
      <c r="G226" s="37">
        <v>32.049999999999997</v>
      </c>
      <c r="H226" s="37">
        <v>35.99</v>
      </c>
      <c r="I226" s="37">
        <v>58.947772268629848</v>
      </c>
      <c r="J226" s="70">
        <f t="shared" si="2"/>
        <v>5.6000000000000085</v>
      </c>
      <c r="K226" s="70">
        <v>61.263968494866027</v>
      </c>
      <c r="L226" s="70">
        <v>107.17774458584884</v>
      </c>
      <c r="M226" s="70">
        <v>168.2</v>
      </c>
      <c r="N226" s="69"/>
    </row>
    <row r="227" spans="1:14" s="65" customFormat="1" ht="14.25" customHeight="1" x14ac:dyDescent="0.25">
      <c r="A227" s="33">
        <v>2007</v>
      </c>
      <c r="B227" s="68">
        <v>39083</v>
      </c>
      <c r="C227" s="37"/>
      <c r="D227" s="37">
        <v>94.8</v>
      </c>
      <c r="E227" s="37">
        <v>86.91</v>
      </c>
      <c r="F227" s="37">
        <v>91.44</v>
      </c>
      <c r="G227" s="37">
        <v>30.88</v>
      </c>
      <c r="H227" s="37">
        <v>34.03</v>
      </c>
      <c r="I227" s="37">
        <v>50.924090461265806</v>
      </c>
      <c r="J227" s="70">
        <f t="shared" ref="J227:J290" si="3">F227-E227</f>
        <v>4.5300000000000011</v>
      </c>
      <c r="K227" s="70">
        <v>52.925017410860853</v>
      </c>
      <c r="L227" s="70">
        <v>92.897581009547451</v>
      </c>
      <c r="M227" s="70">
        <v>145.30000000000001</v>
      </c>
      <c r="N227" s="69"/>
    </row>
    <row r="228" spans="1:14" s="65" customFormat="1" ht="14.25" customHeight="1" x14ac:dyDescent="0.25">
      <c r="A228" s="33">
        <v>2007</v>
      </c>
      <c r="B228" s="68">
        <v>39114</v>
      </c>
      <c r="C228" s="37"/>
      <c r="D228" s="37">
        <v>94.01</v>
      </c>
      <c r="E228" s="37">
        <v>86.17</v>
      </c>
      <c r="F228" s="37">
        <v>90.18</v>
      </c>
      <c r="G228" s="37">
        <v>30.63</v>
      </c>
      <c r="H228" s="37">
        <v>34.1</v>
      </c>
      <c r="I228" s="37">
        <v>54.276909953578034</v>
      </c>
      <c r="J228" s="70">
        <f t="shared" si="3"/>
        <v>4.0100000000000051</v>
      </c>
      <c r="K228" s="70">
        <v>56.409577044597867</v>
      </c>
      <c r="L228" s="70">
        <v>98.725634364413082</v>
      </c>
      <c r="M228" s="70">
        <v>154.9</v>
      </c>
      <c r="N228" s="69"/>
    </row>
    <row r="229" spans="1:14" s="65" customFormat="1" ht="14.25" customHeight="1" x14ac:dyDescent="0.25">
      <c r="A229" s="33">
        <v>2007</v>
      </c>
      <c r="B229" s="68">
        <v>39142</v>
      </c>
      <c r="C229" s="37"/>
      <c r="D229" s="37">
        <v>96.01</v>
      </c>
      <c r="E229" s="37">
        <v>88.39</v>
      </c>
      <c r="F229" s="37">
        <v>92.16</v>
      </c>
      <c r="G229" s="37">
        <v>31.65</v>
      </c>
      <c r="H229" s="37">
        <v>36.14</v>
      </c>
      <c r="I229" s="37">
        <v>59.498637659974932</v>
      </c>
      <c r="J229" s="70">
        <f t="shared" si="3"/>
        <v>3.769999999999996</v>
      </c>
      <c r="K229" s="70">
        <v>61.836478679415229</v>
      </c>
      <c r="L229" s="70">
        <v>108.19885507798971</v>
      </c>
      <c r="M229" s="70">
        <v>169.77726918216118</v>
      </c>
      <c r="N229" s="69"/>
    </row>
    <row r="230" spans="1:14" s="65" customFormat="1" ht="14.25" customHeight="1" x14ac:dyDescent="0.25">
      <c r="A230" s="33">
        <v>2007</v>
      </c>
      <c r="B230" s="68">
        <v>39173</v>
      </c>
      <c r="C230" s="37"/>
      <c r="D230" s="37">
        <v>98.42</v>
      </c>
      <c r="E230" s="37">
        <v>91.92</v>
      </c>
      <c r="F230" s="37">
        <v>94.73</v>
      </c>
      <c r="G230" s="37">
        <v>33.43</v>
      </c>
      <c r="H230" s="37">
        <v>38.25</v>
      </c>
      <c r="I230" s="37">
        <v>62.767211902707288</v>
      </c>
      <c r="J230" s="70">
        <f t="shared" si="3"/>
        <v>2.8100000000000023</v>
      </c>
      <c r="K230" s="70">
        <v>65.233482870130842</v>
      </c>
      <c r="L230" s="70">
        <v>114.16389499361713</v>
      </c>
      <c r="M230" s="70">
        <v>179.0650937387789</v>
      </c>
      <c r="N230" s="69"/>
    </row>
    <row r="231" spans="1:14" s="65" customFormat="1" ht="14.25" customHeight="1" x14ac:dyDescent="0.25">
      <c r="A231" s="33">
        <v>2007</v>
      </c>
      <c r="B231" s="68">
        <v>39203</v>
      </c>
      <c r="C231" s="37"/>
      <c r="D231" s="37">
        <v>100.63</v>
      </c>
      <c r="E231" s="37">
        <v>95.05</v>
      </c>
      <c r="F231" s="37">
        <v>96.41</v>
      </c>
      <c r="G231" s="37">
        <v>33.47</v>
      </c>
      <c r="H231" s="37">
        <v>37.979999999999997</v>
      </c>
      <c r="I231" s="37">
        <v>63.032916650171778</v>
      </c>
      <c r="J231" s="70">
        <f t="shared" si="3"/>
        <v>1.3599999999999994</v>
      </c>
      <c r="K231" s="70">
        <v>65.509627780296739</v>
      </c>
      <c r="L231" s="70">
        <v>114.465666379895</v>
      </c>
      <c r="M231" s="70">
        <v>179.9</v>
      </c>
      <c r="N231" s="69"/>
    </row>
    <row r="232" spans="1:14" s="65" customFormat="1" ht="14.25" customHeight="1" x14ac:dyDescent="0.25">
      <c r="A232" s="33">
        <v>2007</v>
      </c>
      <c r="B232" s="68">
        <v>39234</v>
      </c>
      <c r="C232" s="37"/>
      <c r="D232" s="37">
        <v>101.98</v>
      </c>
      <c r="E232" s="37">
        <v>96.44</v>
      </c>
      <c r="F232" s="37">
        <v>97.02</v>
      </c>
      <c r="G232" s="37">
        <v>34.46</v>
      </c>
      <c r="H232" s="37">
        <v>38.85</v>
      </c>
      <c r="I232" s="37">
        <v>67.324454306698669</v>
      </c>
      <c r="J232" s="70">
        <f t="shared" si="3"/>
        <v>0.57999999999999829</v>
      </c>
      <c r="K232" s="70">
        <v>69.969790016553304</v>
      </c>
      <c r="L232" s="70">
        <v>122.61002906701106</v>
      </c>
      <c r="M232" s="70">
        <v>192.1</v>
      </c>
      <c r="N232" s="69"/>
    </row>
    <row r="233" spans="1:14" s="65" customFormat="1" ht="14.25" customHeight="1" x14ac:dyDescent="0.25">
      <c r="A233" s="33">
        <v>2007</v>
      </c>
      <c r="B233" s="68">
        <v>39264</v>
      </c>
      <c r="C233" s="37"/>
      <c r="D233" s="37">
        <v>101.8</v>
      </c>
      <c r="E233" s="37">
        <v>96.05</v>
      </c>
      <c r="F233" s="37">
        <v>96.65</v>
      </c>
      <c r="G233" s="37">
        <v>34.82</v>
      </c>
      <c r="H233" s="37">
        <v>39.57</v>
      </c>
      <c r="I233" s="37">
        <v>70.688053689103597</v>
      </c>
      <c r="J233" s="70">
        <f t="shared" si="3"/>
        <v>0.60000000000000853</v>
      </c>
      <c r="K233" s="70">
        <v>73.465553107547493</v>
      </c>
      <c r="L233" s="70">
        <v>128.61827999038908</v>
      </c>
      <c r="M233" s="70">
        <v>201.7</v>
      </c>
      <c r="N233" s="69"/>
    </row>
    <row r="234" spans="1:14" s="65" customFormat="1" ht="14.25" customHeight="1" x14ac:dyDescent="0.25">
      <c r="A234" s="33">
        <v>2007</v>
      </c>
      <c r="B234" s="68">
        <v>39295</v>
      </c>
      <c r="C234" s="37"/>
      <c r="D234" s="37">
        <v>101.49</v>
      </c>
      <c r="E234" s="37">
        <v>95.7</v>
      </c>
      <c r="F234" s="37">
        <v>96.54</v>
      </c>
      <c r="G234" s="37">
        <v>34.450000000000003</v>
      </c>
      <c r="H234" s="37">
        <v>39.21</v>
      </c>
      <c r="I234" s="37">
        <v>66.947430808363592</v>
      </c>
      <c r="J234" s="70">
        <f t="shared" si="3"/>
        <v>0.84000000000000341</v>
      </c>
      <c r="K234" s="70">
        <v>69.577952380712475</v>
      </c>
      <c r="L234" s="70">
        <v>121.2553447695588</v>
      </c>
      <c r="M234" s="70">
        <v>191</v>
      </c>
      <c r="N234" s="69"/>
    </row>
    <row r="235" spans="1:14" s="65" customFormat="1" ht="14.25" customHeight="1" x14ac:dyDescent="0.25">
      <c r="A235" s="33">
        <v>2007</v>
      </c>
      <c r="B235" s="68">
        <v>39326</v>
      </c>
      <c r="C235" s="37"/>
      <c r="D235" s="37">
        <v>100.75</v>
      </c>
      <c r="E235" s="37">
        <v>94.45</v>
      </c>
      <c r="F235" s="37">
        <v>96.3</v>
      </c>
      <c r="G235" s="37">
        <v>35.46</v>
      </c>
      <c r="H235" s="37">
        <v>41.22</v>
      </c>
      <c r="I235" s="37">
        <v>70.805368590566147</v>
      </c>
      <c r="J235" s="70">
        <f t="shared" si="3"/>
        <v>1.8499999999999943</v>
      </c>
      <c r="K235" s="70">
        <v>73.587477586634293</v>
      </c>
      <c r="L235" s="70">
        <v>128.83521243199732</v>
      </c>
      <c r="M235" s="70">
        <v>202</v>
      </c>
      <c r="N235" s="69"/>
    </row>
    <row r="236" spans="1:14" s="65" customFormat="1" ht="14.25" customHeight="1" x14ac:dyDescent="0.25">
      <c r="A236" s="33">
        <v>2007</v>
      </c>
      <c r="B236" s="68">
        <v>39356</v>
      </c>
      <c r="C236" s="37"/>
      <c r="D236" s="37">
        <v>102.83</v>
      </c>
      <c r="E236" s="37">
        <v>97.03</v>
      </c>
      <c r="F236" s="37">
        <v>99.15</v>
      </c>
      <c r="G236" s="37">
        <v>37.130000000000003</v>
      </c>
      <c r="H236" s="37">
        <v>43.93</v>
      </c>
      <c r="I236" s="37">
        <v>75.648683611891826</v>
      </c>
      <c r="J236" s="70">
        <f t="shared" si="3"/>
        <v>2.1200000000000045</v>
      </c>
      <c r="K236" s="70">
        <v>78.621097814469636</v>
      </c>
      <c r="L236" s="70">
        <v>137.42764103771793</v>
      </c>
      <c r="M236" s="70">
        <v>215.9</v>
      </c>
      <c r="N236" s="69"/>
    </row>
    <row r="237" spans="1:14" s="65" customFormat="1" ht="14.25" customHeight="1" x14ac:dyDescent="0.25">
      <c r="A237" s="33">
        <v>2007</v>
      </c>
      <c r="B237" s="68">
        <v>39387</v>
      </c>
      <c r="C237" s="37"/>
      <c r="D237" s="37">
        <v>104.67</v>
      </c>
      <c r="E237" s="37">
        <v>100.46</v>
      </c>
      <c r="F237" s="37">
        <v>104.19</v>
      </c>
      <c r="G237" s="37">
        <v>41.6</v>
      </c>
      <c r="H237" s="37">
        <v>48.65</v>
      </c>
      <c r="I237" s="37">
        <v>82.574346475261635</v>
      </c>
      <c r="J237" s="70">
        <f t="shared" si="3"/>
        <v>3.730000000000004</v>
      </c>
      <c r="K237" s="70">
        <v>85.818886214920326</v>
      </c>
      <c r="L237" s="70">
        <v>150.13776783991483</v>
      </c>
      <c r="M237" s="70">
        <v>235.6</v>
      </c>
      <c r="N237" s="69"/>
    </row>
    <row r="238" spans="1:14" s="65" customFormat="1" ht="14.25" customHeight="1" x14ac:dyDescent="0.25">
      <c r="A238" s="33">
        <v>2007</v>
      </c>
      <c r="B238" s="68">
        <v>39417</v>
      </c>
      <c r="C238" s="37"/>
      <c r="D238" s="37">
        <v>107.37</v>
      </c>
      <c r="E238" s="37">
        <v>102.36</v>
      </c>
      <c r="F238" s="37">
        <v>107.41</v>
      </c>
      <c r="G238" s="37">
        <v>42.42</v>
      </c>
      <c r="H238" s="37">
        <v>48.37</v>
      </c>
      <c r="I238" s="37">
        <v>84.796689238239637</v>
      </c>
      <c r="J238" s="70">
        <f t="shared" si="3"/>
        <v>5.0499999999999972</v>
      </c>
      <c r="K238" s="70">
        <v>88.128550037251614</v>
      </c>
      <c r="L238" s="70">
        <v>153.88340451195955</v>
      </c>
      <c r="M238" s="70">
        <v>242</v>
      </c>
      <c r="N238" s="69"/>
    </row>
    <row r="239" spans="1:14" s="65" customFormat="1" ht="14.25" customHeight="1" x14ac:dyDescent="0.25">
      <c r="A239" s="33">
        <v>2008</v>
      </c>
      <c r="B239" s="68">
        <v>39448</v>
      </c>
      <c r="C239" s="37"/>
      <c r="D239" s="37">
        <v>110.59</v>
      </c>
      <c r="E239" s="37">
        <v>103.71</v>
      </c>
      <c r="F239" s="37">
        <v>108.7</v>
      </c>
      <c r="G239" s="37">
        <v>43.9</v>
      </c>
      <c r="H239" s="37">
        <v>51.01</v>
      </c>
      <c r="I239" s="37">
        <v>87.526817328337444</v>
      </c>
      <c r="J239" s="70">
        <f t="shared" si="3"/>
        <v>4.9900000000000091</v>
      </c>
      <c r="K239" s="70">
        <v>90.965951263145101</v>
      </c>
      <c r="L239" s="70">
        <v>159.29607886343788</v>
      </c>
      <c r="M239" s="70">
        <v>249.5</v>
      </c>
      <c r="N239" s="69"/>
    </row>
    <row r="240" spans="1:14" s="65" customFormat="1" ht="14.25" customHeight="1" x14ac:dyDescent="0.25">
      <c r="A240" s="33">
        <v>2008</v>
      </c>
      <c r="B240" s="68">
        <v>39479</v>
      </c>
      <c r="C240" s="37"/>
      <c r="D240" s="37">
        <v>110.28</v>
      </c>
      <c r="E240" s="37">
        <v>103.5</v>
      </c>
      <c r="F240" s="37">
        <v>108.85</v>
      </c>
      <c r="G240" s="37">
        <v>44.33</v>
      </c>
      <c r="H240" s="37">
        <v>51.75</v>
      </c>
      <c r="I240" s="37">
        <v>90.571804984354785</v>
      </c>
      <c r="J240" s="70">
        <f t="shared" si="3"/>
        <v>5.3499999999999943</v>
      </c>
      <c r="K240" s="70">
        <v>94.130583625762426</v>
      </c>
      <c r="L240" s="70">
        <v>164.70474986577375</v>
      </c>
      <c r="M240" s="70">
        <v>258.2</v>
      </c>
      <c r="N240" s="69"/>
    </row>
    <row r="241" spans="1:14" s="65" customFormat="1" ht="14.25" customHeight="1" x14ac:dyDescent="0.25">
      <c r="A241" s="33">
        <v>2008</v>
      </c>
      <c r="B241" s="68">
        <v>39508</v>
      </c>
      <c r="C241" s="37"/>
      <c r="D241" s="37">
        <v>113.05</v>
      </c>
      <c r="E241" s="37">
        <v>106.36</v>
      </c>
      <c r="F241" s="37">
        <v>113.15</v>
      </c>
      <c r="G241" s="37">
        <v>47.54</v>
      </c>
      <c r="H241" s="37">
        <v>55.82</v>
      </c>
      <c r="I241" s="37">
        <v>95.843326421610016</v>
      </c>
      <c r="J241" s="70">
        <f t="shared" si="3"/>
        <v>6.7900000000000063</v>
      </c>
      <c r="K241" s="70">
        <v>99.609235503907797</v>
      </c>
      <c r="L241" s="70">
        <v>174.18876123665311</v>
      </c>
      <c r="M241" s="70">
        <v>272.89999999999998</v>
      </c>
      <c r="N241" s="69"/>
    </row>
    <row r="242" spans="1:14" s="65" customFormat="1" ht="14.25" customHeight="1" x14ac:dyDescent="0.25">
      <c r="A242" s="33">
        <v>2008</v>
      </c>
      <c r="B242" s="68">
        <v>39539</v>
      </c>
      <c r="C242" s="37"/>
      <c r="D242" s="37">
        <v>113.61</v>
      </c>
      <c r="E242" s="37">
        <v>107.56</v>
      </c>
      <c r="F242" s="37">
        <v>116.55</v>
      </c>
      <c r="G242" s="37">
        <v>53.39</v>
      </c>
      <c r="H242" s="37">
        <v>59.49</v>
      </c>
      <c r="I242" s="37">
        <v>103.45701318643327</v>
      </c>
      <c r="J242" s="70">
        <f t="shared" si="3"/>
        <v>8.9899999999999949</v>
      </c>
      <c r="K242" s="70">
        <v>107.52208187856441</v>
      </c>
      <c r="L242" s="70">
        <v>188.18039811675305</v>
      </c>
      <c r="M242" s="70">
        <v>295.10000000000002</v>
      </c>
      <c r="N242" s="69"/>
    </row>
    <row r="243" spans="1:14" s="65" customFormat="1" ht="14.25" customHeight="1" x14ac:dyDescent="0.25">
      <c r="A243" s="33">
        <v>2008</v>
      </c>
      <c r="B243" s="68">
        <v>39569</v>
      </c>
      <c r="C243" s="37"/>
      <c r="D243" s="37">
        <v>117.87</v>
      </c>
      <c r="E243" s="37">
        <v>112.69</v>
      </c>
      <c r="F243" s="37">
        <v>124.2</v>
      </c>
      <c r="G243" s="37">
        <v>60.1</v>
      </c>
      <c r="H243" s="37">
        <v>67.34</v>
      </c>
      <c r="I243" s="37">
        <v>116.11437024298719</v>
      </c>
      <c r="J243" s="70">
        <f t="shared" si="3"/>
        <v>11.510000000000005</v>
      </c>
      <c r="K243" s="70">
        <v>120.67677617994099</v>
      </c>
      <c r="L243" s="70">
        <v>211.11595137348539</v>
      </c>
      <c r="M243" s="70">
        <v>331</v>
      </c>
      <c r="N243" s="69"/>
    </row>
    <row r="244" spans="1:14" s="65" customFormat="1" ht="14.25" customHeight="1" x14ac:dyDescent="0.25">
      <c r="A244" s="33">
        <v>2008</v>
      </c>
      <c r="B244" s="68">
        <v>39600</v>
      </c>
      <c r="C244" s="37"/>
      <c r="D244" s="37">
        <v>123.41</v>
      </c>
      <c r="E244" s="37">
        <v>117.49</v>
      </c>
      <c r="F244" s="37">
        <v>130.59</v>
      </c>
      <c r="G244" s="37">
        <v>61.78</v>
      </c>
      <c r="H244" s="37">
        <v>69.209999999999994</v>
      </c>
      <c r="I244" s="37">
        <v>125.06641783342303</v>
      </c>
      <c r="J244" s="70">
        <f t="shared" si="3"/>
        <v>13.100000000000009</v>
      </c>
      <c r="K244" s="70">
        <v>129.98057071598768</v>
      </c>
      <c r="L244" s="70">
        <v>227.27819847021107</v>
      </c>
      <c r="M244" s="70">
        <v>356.2</v>
      </c>
      <c r="N244" s="69"/>
    </row>
    <row r="245" spans="1:14" s="65" customFormat="1" ht="14.25" customHeight="1" x14ac:dyDescent="0.25">
      <c r="A245" s="33">
        <v>2008</v>
      </c>
      <c r="B245" s="68">
        <v>39630</v>
      </c>
      <c r="C245" s="37"/>
      <c r="D245" s="37">
        <v>126.04</v>
      </c>
      <c r="E245" s="37">
        <v>119.62</v>
      </c>
      <c r="F245" s="37">
        <v>132.97999999999999</v>
      </c>
      <c r="G245" s="37">
        <v>63.83</v>
      </c>
      <c r="H245" s="37">
        <v>69.790000000000006</v>
      </c>
      <c r="I245" s="37">
        <v>125.14261029158915</v>
      </c>
      <c r="J245" s="70">
        <f t="shared" si="3"/>
        <v>13.359999999999985</v>
      </c>
      <c r="K245" s="70">
        <v>130.05975695453395</v>
      </c>
      <c r="L245" s="70">
        <v>227.27793322780553</v>
      </c>
      <c r="M245" s="70">
        <v>355.61789962543696</v>
      </c>
      <c r="N245" s="69"/>
    </row>
    <row r="246" spans="1:14" s="65" customFormat="1" ht="14.25" customHeight="1" x14ac:dyDescent="0.25">
      <c r="A246" s="33">
        <v>2008</v>
      </c>
      <c r="B246" s="68">
        <v>39661</v>
      </c>
      <c r="C246" s="37"/>
      <c r="D246" s="37">
        <v>118.18</v>
      </c>
      <c r="E246" s="37">
        <v>112.06</v>
      </c>
      <c r="F246" s="37">
        <v>123.95</v>
      </c>
      <c r="G246" s="37">
        <v>55.3</v>
      </c>
      <c r="H246" s="37">
        <v>62.31</v>
      </c>
      <c r="I246" s="37">
        <v>112.94393950672108</v>
      </c>
      <c r="J246" s="70">
        <f t="shared" si="3"/>
        <v>11.89</v>
      </c>
      <c r="K246" s="70">
        <v>117.3817717842426</v>
      </c>
      <c r="L246" s="70">
        <v>204.84747107284477</v>
      </c>
      <c r="M246" s="70">
        <v>320.39775172460048</v>
      </c>
      <c r="N246" s="69"/>
    </row>
    <row r="247" spans="1:14" s="65" customFormat="1" ht="14.25" customHeight="1" x14ac:dyDescent="0.25">
      <c r="A247" s="33">
        <v>2008</v>
      </c>
      <c r="B247" s="68">
        <v>39692</v>
      </c>
      <c r="C247" s="37"/>
      <c r="D247" s="37">
        <v>118.68</v>
      </c>
      <c r="E247" s="37">
        <v>112.3</v>
      </c>
      <c r="F247" s="37">
        <v>123.92</v>
      </c>
      <c r="G247" s="37">
        <v>54.6</v>
      </c>
      <c r="H247" s="37">
        <v>62.05</v>
      </c>
      <c r="I247" s="37">
        <v>103.27314209230335</v>
      </c>
      <c r="J247" s="70">
        <f t="shared" si="3"/>
        <v>11.620000000000005</v>
      </c>
      <c r="K247" s="70">
        <v>107.33098605790204</v>
      </c>
      <c r="L247" s="70">
        <v>187.29471582186306</v>
      </c>
      <c r="M247" s="70">
        <v>293.14211145079929</v>
      </c>
      <c r="N247" s="69"/>
    </row>
    <row r="248" spans="1:14" s="65" customFormat="1" ht="14.25" customHeight="1" x14ac:dyDescent="0.25">
      <c r="A248" s="33">
        <v>2008</v>
      </c>
      <c r="B248" s="68">
        <v>39722</v>
      </c>
      <c r="C248" s="37"/>
      <c r="D248" s="37">
        <v>113.04</v>
      </c>
      <c r="E248" s="37">
        <v>106.03</v>
      </c>
      <c r="F248" s="37">
        <v>117.54</v>
      </c>
      <c r="G248" s="37">
        <v>48.75</v>
      </c>
      <c r="H248" s="37">
        <v>56.32</v>
      </c>
      <c r="I248" s="37">
        <v>82.650009923105884</v>
      </c>
      <c r="J248" s="70">
        <f t="shared" si="3"/>
        <v>11.510000000000005</v>
      </c>
      <c r="K248" s="70">
        <v>85.897522657088459</v>
      </c>
      <c r="L248" s="70">
        <v>150.10960454382112</v>
      </c>
      <c r="M248" s="70">
        <v>234.84245343281862</v>
      </c>
      <c r="N248" s="69"/>
    </row>
    <row r="249" spans="1:14" s="65" customFormat="1" ht="14.25" customHeight="1" x14ac:dyDescent="0.25">
      <c r="A249" s="33">
        <v>2008</v>
      </c>
      <c r="B249" s="68">
        <v>39753</v>
      </c>
      <c r="C249" s="37"/>
      <c r="D249" s="37">
        <v>101.18</v>
      </c>
      <c r="E249" s="37">
        <v>94.65</v>
      </c>
      <c r="F249" s="37">
        <v>108.6</v>
      </c>
      <c r="G249" s="37">
        <v>40.81</v>
      </c>
      <c r="H249" s="37">
        <v>50.12</v>
      </c>
      <c r="I249" s="37">
        <v>65.49734502165137</v>
      </c>
      <c r="J249" s="70">
        <f t="shared" si="3"/>
        <v>13.949999999999989</v>
      </c>
      <c r="K249" s="70">
        <v>68.070889322465774</v>
      </c>
      <c r="L249" s="70">
        <v>119.37484161840965</v>
      </c>
      <c r="M249" s="70">
        <v>186.13660842437861</v>
      </c>
      <c r="N249" s="69"/>
    </row>
    <row r="250" spans="1:14" s="65" customFormat="1" ht="14.25" customHeight="1" x14ac:dyDescent="0.25">
      <c r="A250" s="33">
        <v>2008</v>
      </c>
      <c r="B250" s="68">
        <v>39783</v>
      </c>
      <c r="C250" s="37"/>
      <c r="D250" s="37">
        <v>95.7</v>
      </c>
      <c r="E250" s="37">
        <v>88.94</v>
      </c>
      <c r="F250" s="37">
        <v>101.1</v>
      </c>
      <c r="G250" s="37">
        <v>38.229999999999997</v>
      </c>
      <c r="H250" s="37">
        <v>45.79</v>
      </c>
      <c r="I250" s="37">
        <v>51.273774361991528</v>
      </c>
      <c r="J250" s="70">
        <f t="shared" si="3"/>
        <v>12.159999999999997</v>
      </c>
      <c r="K250" s="70">
        <v>53.288441212181056</v>
      </c>
      <c r="L250" s="70">
        <v>92.736313279369867</v>
      </c>
      <c r="M250" s="70">
        <v>144.7917889221809</v>
      </c>
      <c r="N250" s="69"/>
    </row>
    <row r="251" spans="1:14" s="65" customFormat="1" ht="14.25" customHeight="1" x14ac:dyDescent="0.25">
      <c r="A251" s="33">
        <v>2009</v>
      </c>
      <c r="B251" s="68">
        <v>39814</v>
      </c>
      <c r="C251" s="37"/>
      <c r="D251" s="37">
        <v>93.3</v>
      </c>
      <c r="E251" s="37">
        <v>86.33</v>
      </c>
      <c r="F251" s="37">
        <v>98.74</v>
      </c>
      <c r="G251" s="37">
        <v>36.01</v>
      </c>
      <c r="H251" s="37">
        <v>43.83</v>
      </c>
      <c r="I251" s="37">
        <v>52.843965373511672</v>
      </c>
      <c r="J251" s="70">
        <f t="shared" si="3"/>
        <v>12.409999999999997</v>
      </c>
      <c r="K251" s="70">
        <v>54.920328711208469</v>
      </c>
      <c r="L251" s="70">
        <v>96.18896967164558</v>
      </c>
      <c r="M251" s="70">
        <v>150.64769158257803</v>
      </c>
      <c r="N251" s="69"/>
    </row>
    <row r="252" spans="1:14" s="65" customFormat="1" ht="14.25" customHeight="1" x14ac:dyDescent="0.25">
      <c r="A252" s="33">
        <v>2009</v>
      </c>
      <c r="B252" s="68">
        <v>39845</v>
      </c>
      <c r="C252" s="37"/>
      <c r="D252" s="37">
        <v>96.35</v>
      </c>
      <c r="E252" s="37">
        <v>89.39</v>
      </c>
      <c r="F252" s="37">
        <v>100.26</v>
      </c>
      <c r="G252" s="37">
        <v>33.909999999999997</v>
      </c>
      <c r="H252" s="37">
        <v>41.68</v>
      </c>
      <c r="I252" s="37">
        <v>56.833898053552737</v>
      </c>
      <c r="J252" s="70">
        <f t="shared" si="3"/>
        <v>10.870000000000005</v>
      </c>
      <c r="K252" s="70">
        <v>59.06703520408054</v>
      </c>
      <c r="L252" s="70">
        <v>103.33206776029505</v>
      </c>
      <c r="M252" s="70">
        <v>161.63913795833435</v>
      </c>
      <c r="N252" s="69"/>
    </row>
    <row r="253" spans="1:14" s="65" customFormat="1" ht="14.25" customHeight="1" x14ac:dyDescent="0.25">
      <c r="A253" s="33">
        <v>2009</v>
      </c>
      <c r="B253" s="68">
        <v>39873</v>
      </c>
      <c r="C253" s="37"/>
      <c r="D253" s="37">
        <v>96.46</v>
      </c>
      <c r="E253" s="37">
        <v>90.05</v>
      </c>
      <c r="F253" s="37">
        <v>99.88</v>
      </c>
      <c r="G253" s="37">
        <v>31.78</v>
      </c>
      <c r="H253" s="37">
        <v>39.799999999999997</v>
      </c>
      <c r="I253" s="37">
        <v>61.157678881963932</v>
      </c>
      <c r="J253" s="70">
        <f t="shared" si="3"/>
        <v>9.8299999999999983</v>
      </c>
      <c r="K253" s="70">
        <v>63.560707522066629</v>
      </c>
      <c r="L253" s="70">
        <v>111.25181135215848</v>
      </c>
      <c r="M253" s="70">
        <v>174.32689639150169</v>
      </c>
      <c r="N253" s="69"/>
    </row>
    <row r="254" spans="1:14" s="65" customFormat="1" ht="14.25" customHeight="1" x14ac:dyDescent="0.25">
      <c r="A254" s="33">
        <v>2009</v>
      </c>
      <c r="B254" s="68">
        <v>39904</v>
      </c>
      <c r="C254" s="37"/>
      <c r="D254" s="37">
        <v>99.45</v>
      </c>
      <c r="E254" s="37">
        <v>93.61</v>
      </c>
      <c r="F254" s="37">
        <v>101.93</v>
      </c>
      <c r="G254" s="37">
        <v>33.19</v>
      </c>
      <c r="H254" s="37">
        <v>41.59</v>
      </c>
      <c r="I254" s="37">
        <v>63.776599862852379</v>
      </c>
      <c r="J254" s="70">
        <f t="shared" si="3"/>
        <v>8.3200000000000074</v>
      </c>
      <c r="K254" s="70">
        <v>66.28253205060912</v>
      </c>
      <c r="L254" s="70">
        <v>115.98485135814232</v>
      </c>
      <c r="M254" s="70">
        <v>181.59007663628418</v>
      </c>
      <c r="N254" s="69"/>
    </row>
    <row r="255" spans="1:14" s="65" customFormat="1" ht="14.25" customHeight="1" x14ac:dyDescent="0.25">
      <c r="A255" s="33">
        <v>2009</v>
      </c>
      <c r="B255" s="68">
        <v>39934</v>
      </c>
      <c r="C255" s="37"/>
      <c r="D255" s="37">
        <v>103.2</v>
      </c>
      <c r="E255" s="37">
        <v>96.98</v>
      </c>
      <c r="F255" s="37">
        <v>102.98</v>
      </c>
      <c r="G255" s="37">
        <v>34.49</v>
      </c>
      <c r="H255" s="37">
        <v>41.91</v>
      </c>
      <c r="I255" s="37">
        <v>68.995749534138156</v>
      </c>
      <c r="J255" s="70">
        <f t="shared" si="3"/>
        <v>6</v>
      </c>
      <c r="K255" s="70">
        <v>71.706754353269417</v>
      </c>
      <c r="L255" s="70">
        <v>125.66768707668422</v>
      </c>
      <c r="M255" s="70">
        <v>197.45485706178124</v>
      </c>
      <c r="N255" s="69"/>
    </row>
    <row r="256" spans="1:14" s="65" customFormat="1" ht="14.25" customHeight="1" x14ac:dyDescent="0.25">
      <c r="A256" s="33">
        <v>2009</v>
      </c>
      <c r="B256" s="68">
        <v>39965</v>
      </c>
      <c r="C256" s="37"/>
      <c r="D256" s="37">
        <v>107.97</v>
      </c>
      <c r="E256" s="37">
        <v>101.81</v>
      </c>
      <c r="F256" s="37">
        <v>104.33</v>
      </c>
      <c r="G256" s="37">
        <v>36.130000000000003</v>
      </c>
      <c r="H256" s="37">
        <v>43.35</v>
      </c>
      <c r="I256" s="37">
        <v>76.693723761406815</v>
      </c>
      <c r="J256" s="70">
        <f t="shared" si="3"/>
        <v>2.519999999999996</v>
      </c>
      <c r="K256" s="70">
        <v>79.707200042455412</v>
      </c>
      <c r="L256" s="70">
        <v>139.50254876823362</v>
      </c>
      <c r="M256" s="70">
        <v>218.84284238632031</v>
      </c>
      <c r="N256" s="69"/>
    </row>
    <row r="257" spans="1:14" s="65" customFormat="1" ht="14.25" customHeight="1" x14ac:dyDescent="0.25">
      <c r="A257" s="33">
        <v>2009</v>
      </c>
      <c r="B257" s="68">
        <v>39995</v>
      </c>
      <c r="C257" s="37"/>
      <c r="D257" s="37">
        <v>108.84</v>
      </c>
      <c r="E257" s="37">
        <v>102.65</v>
      </c>
      <c r="F257" s="37">
        <v>103.85</v>
      </c>
      <c r="G257" s="37">
        <v>35.99</v>
      </c>
      <c r="H257" s="37">
        <v>43.11</v>
      </c>
      <c r="I257" s="37">
        <v>74.511753073694905</v>
      </c>
      <c r="J257" s="70">
        <f t="shared" si="3"/>
        <v>1.1999999999999886</v>
      </c>
      <c r="K257" s="70">
        <v>77.439494608914515</v>
      </c>
      <c r="L257" s="70">
        <v>135.43195961543796</v>
      </c>
      <c r="M257" s="70">
        <v>212.2</v>
      </c>
      <c r="N257" s="69"/>
    </row>
    <row r="258" spans="1:14" s="65" customFormat="1" ht="14.25" customHeight="1" x14ac:dyDescent="0.25">
      <c r="A258" s="33">
        <v>2009</v>
      </c>
      <c r="B258" s="68">
        <v>40026</v>
      </c>
      <c r="C258" s="37"/>
      <c r="D258" s="37">
        <v>110.06</v>
      </c>
      <c r="E258" s="37">
        <v>103.78</v>
      </c>
      <c r="F258" s="37">
        <v>104.27</v>
      </c>
      <c r="G258" s="37">
        <v>37.06</v>
      </c>
      <c r="H258" s="37">
        <v>44.84</v>
      </c>
      <c r="I258" s="37">
        <v>81.774633462362715</v>
      </c>
      <c r="J258" s="70">
        <f t="shared" si="3"/>
        <v>0.48999999999999488</v>
      </c>
      <c r="K258" s="70">
        <v>84.987750602128941</v>
      </c>
      <c r="L258" s="70">
        <v>148.72917423911508</v>
      </c>
      <c r="M258" s="70">
        <v>233.26121939932688</v>
      </c>
      <c r="N258" s="69"/>
    </row>
    <row r="259" spans="1:14" s="65" customFormat="1" ht="14.25" customHeight="1" x14ac:dyDescent="0.25">
      <c r="A259" s="33">
        <v>2009</v>
      </c>
      <c r="B259" s="68">
        <v>40057</v>
      </c>
      <c r="C259" s="37"/>
      <c r="D259" s="37">
        <v>112.41</v>
      </c>
      <c r="E259" s="37">
        <v>105.89</v>
      </c>
      <c r="F259" s="37">
        <v>106.58</v>
      </c>
      <c r="G259" s="37">
        <v>37.4</v>
      </c>
      <c r="H259" s="37">
        <v>45.04</v>
      </c>
      <c r="I259" s="37">
        <v>77.949423771559537</v>
      </c>
      <c r="J259" s="70">
        <f t="shared" si="3"/>
        <v>0.68999999999999773</v>
      </c>
      <c r="K259" s="70">
        <v>81.012239451076766</v>
      </c>
      <c r="L259" s="70">
        <v>141.72581957454855</v>
      </c>
      <c r="M259" s="70">
        <v>221.82506849864097</v>
      </c>
      <c r="N259" s="69"/>
    </row>
    <row r="260" spans="1:14" s="65" customFormat="1" ht="14.25" customHeight="1" x14ac:dyDescent="0.25">
      <c r="A260" s="33">
        <v>2009</v>
      </c>
      <c r="B260" s="68">
        <v>40087</v>
      </c>
      <c r="C260" s="37"/>
      <c r="D260" s="37">
        <v>110.9</v>
      </c>
      <c r="E260" s="37">
        <v>104.54</v>
      </c>
      <c r="F260" s="37">
        <v>105.54</v>
      </c>
      <c r="G260" s="37">
        <v>37.96</v>
      </c>
      <c r="H260" s="37">
        <v>46.19</v>
      </c>
      <c r="I260" s="37">
        <v>83.800272404786853</v>
      </c>
      <c r="J260" s="70">
        <f t="shared" si="3"/>
        <v>1</v>
      </c>
      <c r="K260" s="70">
        <v>87.092981649455368</v>
      </c>
      <c r="L260" s="70">
        <v>152.42669854158925</v>
      </c>
      <c r="M260" s="70">
        <v>239.11284908197132</v>
      </c>
      <c r="N260" s="69"/>
    </row>
    <row r="261" spans="1:14" s="65" customFormat="1" ht="14.25" customHeight="1" x14ac:dyDescent="0.25">
      <c r="A261" s="33">
        <v>2009</v>
      </c>
      <c r="B261" s="68">
        <v>40118</v>
      </c>
      <c r="C261" s="37"/>
      <c r="D261" s="37">
        <v>114.84156726004768</v>
      </c>
      <c r="E261" s="37">
        <v>108.272572</v>
      </c>
      <c r="F261" s="37">
        <v>109.45583899024184</v>
      </c>
      <c r="G261" s="37">
        <v>39.771661780383795</v>
      </c>
      <c r="H261" s="37">
        <v>48.190434735589925</v>
      </c>
      <c r="I261" s="37">
        <v>86.571805357778757</v>
      </c>
      <c r="J261" s="70">
        <f t="shared" si="3"/>
        <v>1.1832669902418473</v>
      </c>
      <c r="K261" s="70">
        <v>89.973414632415398</v>
      </c>
      <c r="L261" s="70">
        <v>157.32686126105318</v>
      </c>
      <c r="M261" s="70">
        <v>246.56012192462936</v>
      </c>
      <c r="N261" s="69"/>
    </row>
    <row r="262" spans="1:14" s="65" customFormat="1" ht="14.25" customHeight="1" x14ac:dyDescent="0.25">
      <c r="A262" s="33">
        <v>2009</v>
      </c>
      <c r="B262" s="68">
        <v>40148</v>
      </c>
      <c r="C262" s="37"/>
      <c r="D262" s="37">
        <v>114.75796109377865</v>
      </c>
      <c r="E262" s="37">
        <v>108.17245000000001</v>
      </c>
      <c r="F262" s="37">
        <v>109.34329656342807</v>
      </c>
      <c r="G262" s="37">
        <v>40.050936833688709</v>
      </c>
      <c r="H262" s="37">
        <v>48.41585595328214</v>
      </c>
      <c r="I262" s="37">
        <v>85.665644917283345</v>
      </c>
      <c r="J262" s="70">
        <f t="shared" si="3"/>
        <v>1.1708465634280572</v>
      </c>
      <c r="K262" s="70">
        <v>89.031649022939646</v>
      </c>
      <c r="L262" s="70">
        <v>155.80151072165552</v>
      </c>
      <c r="M262" s="70">
        <v>244.32857202722957</v>
      </c>
      <c r="N262" s="69"/>
    </row>
    <row r="263" spans="1:14" s="65" customFormat="1" ht="14.25" customHeight="1" x14ac:dyDescent="0.25">
      <c r="A263" s="33">
        <v>2010</v>
      </c>
      <c r="B263" s="68">
        <v>40179</v>
      </c>
      <c r="C263" s="37"/>
      <c r="D263" s="37">
        <v>118.5292747347911</v>
      </c>
      <c r="E263" s="37">
        <v>111.488838</v>
      </c>
      <c r="F263" s="37">
        <v>113.31100445481543</v>
      </c>
      <c r="G263" s="37">
        <v>42.490195895522398</v>
      </c>
      <c r="H263" s="37">
        <v>50.639435492592192</v>
      </c>
      <c r="I263" s="37">
        <v>88.281682271578248</v>
      </c>
      <c r="J263" s="70">
        <f t="shared" si="3"/>
        <v>1.8221664548154308</v>
      </c>
      <c r="K263" s="70">
        <v>91.750476620436586</v>
      </c>
      <c r="L263" s="70">
        <v>160.72708988998286</v>
      </c>
      <c r="M263" s="70">
        <v>257.45041922958092</v>
      </c>
      <c r="N263" s="69"/>
    </row>
    <row r="264" spans="1:14" s="65" customFormat="1" ht="14.25" customHeight="1" x14ac:dyDescent="0.25">
      <c r="A264" s="33">
        <v>2010</v>
      </c>
      <c r="B264" s="68">
        <v>40210</v>
      </c>
      <c r="C264" s="37"/>
      <c r="D264" s="37">
        <v>118.5284910153713</v>
      </c>
      <c r="E264" s="37">
        <v>111.645945</v>
      </c>
      <c r="F264" s="37">
        <v>113.38498196860417</v>
      </c>
      <c r="G264" s="37">
        <v>43.198320895522393</v>
      </c>
      <c r="H264" s="37">
        <v>50.04511733535201</v>
      </c>
      <c r="I264" s="37">
        <v>89.212524504298528</v>
      </c>
      <c r="J264" s="70">
        <f t="shared" si="3"/>
        <v>1.739036968604168</v>
      </c>
      <c r="K264" s="70">
        <v>92.717893827641433</v>
      </c>
      <c r="L264" s="70">
        <v>162.24124171561283</v>
      </c>
      <c r="M264" s="69"/>
      <c r="N264" s="69"/>
    </row>
    <row r="265" spans="1:14" s="65" customFormat="1" ht="14.25" customHeight="1" x14ac:dyDescent="0.25">
      <c r="A265" s="33">
        <v>2010</v>
      </c>
      <c r="B265" s="68">
        <v>40238</v>
      </c>
      <c r="C265" s="37"/>
      <c r="D265" s="37">
        <v>121.87083784368913</v>
      </c>
      <c r="E265" s="37">
        <v>115.46875799999999</v>
      </c>
      <c r="F265" s="37">
        <v>116.20458103521428</v>
      </c>
      <c r="G265" s="37">
        <v>45.11763992537314</v>
      </c>
      <c r="H265" s="37">
        <v>52.501818968314048</v>
      </c>
      <c r="I265" s="37">
        <v>97.973462794959843</v>
      </c>
      <c r="J265" s="70">
        <f t="shared" si="3"/>
        <v>0.73582303521428116</v>
      </c>
      <c r="K265" s="70">
        <v>101.82306993130517</v>
      </c>
      <c r="L265" s="70">
        <v>178.22082030310867</v>
      </c>
      <c r="M265" s="69"/>
      <c r="N265" s="69"/>
    </row>
    <row r="266" spans="1:14" s="65" customFormat="1" ht="14.25" customHeight="1" x14ac:dyDescent="0.25">
      <c r="A266" s="33">
        <v>2010</v>
      </c>
      <c r="B266" s="68">
        <v>40269</v>
      </c>
      <c r="C266" s="37"/>
      <c r="D266" s="37">
        <v>126.09780904957786</v>
      </c>
      <c r="E266" s="37">
        <v>119.80299200000002</v>
      </c>
      <c r="F266" s="37">
        <v>120.98550593975395</v>
      </c>
      <c r="G266" s="37">
        <v>46.682493336886999</v>
      </c>
      <c r="H266" s="37">
        <v>55.155251432897153</v>
      </c>
      <c r="I266" s="37">
        <v>102.51428464075796</v>
      </c>
      <c r="J266" s="70">
        <f t="shared" si="3"/>
        <v>1.1825139397539317</v>
      </c>
      <c r="K266" s="70">
        <v>106.54231131729081</v>
      </c>
      <c r="L266" s="70">
        <v>186.40963763590008</v>
      </c>
      <c r="M266" s="69"/>
      <c r="N266" s="69"/>
    </row>
    <row r="267" spans="1:14" s="65" customFormat="1" ht="14.25" customHeight="1" x14ac:dyDescent="0.25">
      <c r="A267" s="33">
        <v>2010</v>
      </c>
      <c r="B267" s="68">
        <v>40299</v>
      </c>
      <c r="C267" s="37"/>
      <c r="D267" s="37">
        <v>127.0808789781338</v>
      </c>
      <c r="E267" s="37">
        <v>121.179187</v>
      </c>
      <c r="F267" s="37">
        <v>122.75372083156554</v>
      </c>
      <c r="G267" s="37">
        <v>47.413579424307038</v>
      </c>
      <c r="H267" s="37">
        <v>56.428913161025207</v>
      </c>
      <c r="I267" s="37">
        <v>95.859735996414258</v>
      </c>
      <c r="J267" s="70">
        <f t="shared" si="3"/>
        <v>1.5745338315655459</v>
      </c>
      <c r="K267" s="70">
        <v>99.626289849392506</v>
      </c>
      <c r="L267" s="70">
        <v>174.20930901326091</v>
      </c>
      <c r="M267" s="69"/>
      <c r="N267" s="69"/>
    </row>
    <row r="268" spans="1:14" s="65" customFormat="1" ht="14.25" customHeight="1" x14ac:dyDescent="0.25">
      <c r="A268" s="33">
        <v>2010</v>
      </c>
      <c r="B268" s="68">
        <v>40330</v>
      </c>
      <c r="C268" s="37"/>
      <c r="D268" s="37">
        <v>124.85220827018834</v>
      </c>
      <c r="E268" s="37">
        <v>117.70087599999999</v>
      </c>
      <c r="F268" s="37">
        <v>120.11671086126432</v>
      </c>
      <c r="G268" s="37">
        <v>46.752186833688704</v>
      </c>
      <c r="H268" s="37">
        <v>55.309938358386503</v>
      </c>
      <c r="I268" s="37">
        <v>94.450473084373996</v>
      </c>
      <c r="J268" s="70">
        <f t="shared" si="3"/>
        <v>2.4158348612643294</v>
      </c>
      <c r="K268" s="70">
        <v>98.161653692308008</v>
      </c>
      <c r="L268" s="70">
        <v>171.75353817402402</v>
      </c>
      <c r="M268" s="69"/>
      <c r="N268" s="69"/>
    </row>
    <row r="269" spans="1:14" s="65" customFormat="1" ht="14.25" customHeight="1" x14ac:dyDescent="0.25">
      <c r="A269" s="33">
        <v>2010</v>
      </c>
      <c r="B269" s="68">
        <v>40360</v>
      </c>
      <c r="C269" s="37"/>
      <c r="D269" s="37">
        <v>124.53616150681967</v>
      </c>
      <c r="E269" s="37">
        <v>117.22383000000002</v>
      </c>
      <c r="F269" s="37">
        <v>119.66200572761987</v>
      </c>
      <c r="G269" s="37">
        <v>44.45381796375267</v>
      </c>
      <c r="H269" s="37">
        <v>53.323589272196386</v>
      </c>
      <c r="I269" s="37">
        <v>92.777831122609072</v>
      </c>
      <c r="J269" s="70">
        <f t="shared" si="3"/>
        <v>2.4381757276198499</v>
      </c>
      <c r="K269" s="70">
        <v>96.423289704916243</v>
      </c>
      <c r="L269" s="70">
        <v>168.88481726925386</v>
      </c>
      <c r="M269" s="69"/>
      <c r="N269" s="69"/>
    </row>
    <row r="270" spans="1:14" s="65" customFormat="1" ht="14.25" customHeight="1" x14ac:dyDescent="0.25">
      <c r="A270" s="33">
        <v>2010</v>
      </c>
      <c r="B270" s="68">
        <v>40391</v>
      </c>
      <c r="C270" s="37"/>
      <c r="D270" s="37">
        <v>123.15659883091578</v>
      </c>
      <c r="E270" s="37">
        <v>116.195155</v>
      </c>
      <c r="F270" s="37">
        <v>118.6860033941451</v>
      </c>
      <c r="G270" s="37">
        <v>44.184438965884866</v>
      </c>
      <c r="H270" s="37">
        <v>52.888837460798094</v>
      </c>
      <c r="I270" s="37">
        <v>93.403173955535493</v>
      </c>
      <c r="J270" s="70">
        <f t="shared" si="3"/>
        <v>2.4908483941451038</v>
      </c>
      <c r="K270" s="70">
        <v>97.073203724402973</v>
      </c>
      <c r="L270" s="70">
        <v>169.62900554238632</v>
      </c>
      <c r="M270" s="69"/>
      <c r="N270" s="69"/>
    </row>
    <row r="271" spans="1:14" s="65" customFormat="1" ht="14.25" customHeight="1" x14ac:dyDescent="0.25">
      <c r="A271" s="33">
        <v>2010</v>
      </c>
      <c r="B271" s="68">
        <v>40422</v>
      </c>
      <c r="C271" s="37"/>
      <c r="D271" s="37">
        <v>121.87235981814247</v>
      </c>
      <c r="E271" s="37">
        <v>114.61457299999998</v>
      </c>
      <c r="F271" s="37">
        <v>117.17970619431482</v>
      </c>
      <c r="G271" s="37">
        <v>42.926827025586356</v>
      </c>
      <c r="H271" s="37">
        <v>52.989525251432902</v>
      </c>
      <c r="I271" s="37">
        <v>93.484072569553931</v>
      </c>
      <c r="J271" s="70">
        <f t="shared" si="3"/>
        <v>2.5651331943148392</v>
      </c>
      <c r="K271" s="70">
        <v>97.157281034702649</v>
      </c>
      <c r="L271" s="70">
        <v>169.98387862414066</v>
      </c>
      <c r="M271" s="69"/>
      <c r="N271" s="69"/>
    </row>
    <row r="272" spans="1:14" s="65" customFormat="1" ht="14.25" customHeight="1" x14ac:dyDescent="0.25">
      <c r="A272" s="33">
        <v>2010</v>
      </c>
      <c r="B272" s="68">
        <v>40452</v>
      </c>
      <c r="C272" s="37"/>
      <c r="D272" s="37">
        <v>124.64889802987662</v>
      </c>
      <c r="E272" s="37">
        <v>117.20210599999999</v>
      </c>
      <c r="F272" s="37">
        <v>120.58979316928297</v>
      </c>
      <c r="G272" s="37">
        <v>45.301962953091682</v>
      </c>
      <c r="H272" s="37">
        <v>54.826931977938798</v>
      </c>
      <c r="I272" s="37">
        <v>97.729308999925223</v>
      </c>
      <c r="J272" s="70">
        <f t="shared" si="3"/>
        <v>3.3876871692829837</v>
      </c>
      <c r="K272" s="70">
        <v>101.56932276103487</v>
      </c>
      <c r="L272" s="70">
        <v>177.70266907687119</v>
      </c>
      <c r="M272" s="69"/>
      <c r="N272" s="69"/>
    </row>
    <row r="273" spans="1:14" s="65" customFormat="1" ht="14.25" customHeight="1" x14ac:dyDescent="0.25">
      <c r="A273" s="33">
        <v>2010</v>
      </c>
      <c r="B273" s="68">
        <v>40483</v>
      </c>
      <c r="C273" s="37"/>
      <c r="D273" s="37">
        <v>125.97259147001516</v>
      </c>
      <c r="E273" s="37">
        <v>118.70185099999999</v>
      </c>
      <c r="F273" s="37">
        <v>122.46978892660162</v>
      </c>
      <c r="G273" s="37">
        <v>46.645437100213229</v>
      </c>
      <c r="H273" s="37">
        <v>55.786131718395154</v>
      </c>
      <c r="I273" s="37">
        <v>100.10954641785612</v>
      </c>
      <c r="J273" s="70">
        <f t="shared" si="3"/>
        <v>3.7679379266016326</v>
      </c>
      <c r="K273" s="70">
        <v>104.0430852896321</v>
      </c>
      <c r="L273" s="70">
        <v>181.89540120587836</v>
      </c>
      <c r="M273" s="69"/>
      <c r="N273" s="69"/>
    </row>
    <row r="274" spans="1:14" s="65" customFormat="1" ht="14.25" customHeight="1" x14ac:dyDescent="0.25">
      <c r="A274" s="33">
        <v>2010</v>
      </c>
      <c r="B274" s="68">
        <v>40513</v>
      </c>
      <c r="C274" s="37"/>
      <c r="D274" s="37">
        <v>128.85625243559213</v>
      </c>
      <c r="E274" s="37">
        <v>121.60674100000001</v>
      </c>
      <c r="F274" s="37">
        <v>125.75972740772167</v>
      </c>
      <c r="G274" s="37">
        <v>50.248450159914711</v>
      </c>
      <c r="H274" s="37">
        <v>59.819514437114741</v>
      </c>
      <c r="I274" s="37">
        <v>108.83571186859359</v>
      </c>
      <c r="J274" s="70">
        <f t="shared" si="3"/>
        <v>4.1529864077216558</v>
      </c>
      <c r="K274" s="70">
        <v>113.11212224693654</v>
      </c>
      <c r="L274" s="70">
        <v>197.97121988701991</v>
      </c>
      <c r="M274" s="69"/>
      <c r="N274" s="69"/>
    </row>
    <row r="275" spans="1:14" s="65" customFormat="1" ht="14.25" customHeight="1" x14ac:dyDescent="0.25">
      <c r="A275" s="33">
        <v>2011</v>
      </c>
      <c r="B275" s="68">
        <v>40544</v>
      </c>
      <c r="C275" s="37"/>
      <c r="D275" s="37">
        <v>134.83284167794312</v>
      </c>
      <c r="E275" s="37">
        <v>127.52571590030338</v>
      </c>
      <c r="F275" s="37">
        <v>132.07785401783238</v>
      </c>
      <c r="G275" s="37">
        <v>55.136714367487123</v>
      </c>
      <c r="H275" s="37">
        <v>61.901547570436918</v>
      </c>
      <c r="I275" s="37">
        <v>115.25715272867167</v>
      </c>
      <c r="J275" s="70">
        <f t="shared" si="3"/>
        <v>4.5521381175289974</v>
      </c>
      <c r="K275" s="70">
        <v>119.78587657900354</v>
      </c>
      <c r="L275" s="70">
        <v>209.88690951555287</v>
      </c>
      <c r="M275" s="33"/>
      <c r="N275" s="34"/>
    </row>
    <row r="276" spans="1:14" s="65" customFormat="1" ht="14.25" customHeight="1" x14ac:dyDescent="0.25">
      <c r="A276" s="33">
        <v>2011</v>
      </c>
      <c r="B276" s="68">
        <v>40575</v>
      </c>
      <c r="C276" s="37"/>
      <c r="D276" s="37">
        <v>135.34280108254396</v>
      </c>
      <c r="E276" s="37">
        <v>128.36608530129084</v>
      </c>
      <c r="F276" s="37">
        <v>133.44571412748513</v>
      </c>
      <c r="G276" s="37">
        <v>55.597811048012396</v>
      </c>
      <c r="H276" s="37">
        <v>64.188303715670429</v>
      </c>
      <c r="I276" s="37">
        <v>120.22901678957443</v>
      </c>
      <c r="J276" s="70">
        <f t="shared" si="3"/>
        <v>5.0796288261942948</v>
      </c>
      <c r="K276" s="70">
        <v>124.95309683967486</v>
      </c>
      <c r="L276" s="70">
        <v>218.13799462804786</v>
      </c>
      <c r="M276" s="33"/>
      <c r="N276" s="34"/>
    </row>
    <row r="277" spans="1:14" s="65" customFormat="1" ht="14.25" customHeight="1" x14ac:dyDescent="0.25">
      <c r="A277" s="33">
        <v>2011</v>
      </c>
      <c r="B277" s="68">
        <v>40603</v>
      </c>
      <c r="C277" s="37"/>
      <c r="D277" s="37">
        <v>137.93964817320702</v>
      </c>
      <c r="E277" s="37">
        <v>131.89238593777884</v>
      </c>
      <c r="F277" s="37">
        <v>138.1262806667774</v>
      </c>
      <c r="G277" s="37">
        <v>57.596979865771814</v>
      </c>
      <c r="H277" s="37">
        <v>67.106066235864304</v>
      </c>
      <c r="I277" s="37">
        <v>131.85839226994304</v>
      </c>
      <c r="J277" s="70">
        <f t="shared" si="3"/>
        <v>6.233894728998564</v>
      </c>
      <c r="K277" s="70">
        <v>137.03941775774999</v>
      </c>
      <c r="L277" s="70">
        <v>239.72189397576471</v>
      </c>
      <c r="M277" s="33"/>
      <c r="N277" s="34"/>
    </row>
    <row r="278" spans="1:14" s="65" customFormat="1" ht="14.25" customHeight="1" x14ac:dyDescent="0.25">
      <c r="A278" s="33">
        <v>2011</v>
      </c>
      <c r="B278" s="68">
        <v>40634</v>
      </c>
      <c r="C278" s="37"/>
      <c r="D278" s="37">
        <v>141.80212449255751</v>
      </c>
      <c r="E278" s="37">
        <v>134.74220569864968</v>
      </c>
      <c r="F278" s="37">
        <v>141.12278119288914</v>
      </c>
      <c r="G278" s="37">
        <v>61.208234383066603</v>
      </c>
      <c r="H278" s="37">
        <v>71.337366720516954</v>
      </c>
      <c r="I278" s="37">
        <v>142.19404098376432</v>
      </c>
      <c r="J278" s="70">
        <f t="shared" si="3"/>
        <v>6.3805754942394515</v>
      </c>
      <c r="K278" s="70">
        <v>147.78117835036397</v>
      </c>
      <c r="L278" s="70">
        <v>258.43043497939686</v>
      </c>
      <c r="M278" s="33"/>
      <c r="N278" s="34"/>
    </row>
    <row r="279" spans="1:14" s="65" customFormat="1" ht="14.25" customHeight="1" x14ac:dyDescent="0.25">
      <c r="A279" s="33">
        <v>2011</v>
      </c>
      <c r="B279" s="68">
        <v>40664</v>
      </c>
      <c r="C279" s="37"/>
      <c r="D279" s="37">
        <v>144.36391069012177</v>
      </c>
      <c r="E279" s="37">
        <v>136.70606507643805</v>
      </c>
      <c r="F279" s="37">
        <v>141.50727363349392</v>
      </c>
      <c r="G279" s="37">
        <v>60.412669075890555</v>
      </c>
      <c r="H279" s="37">
        <v>69.132863489499201</v>
      </c>
      <c r="I279" s="37">
        <v>131.87312446267697</v>
      </c>
      <c r="J279" s="70">
        <f t="shared" si="3"/>
        <v>4.8012085570558725</v>
      </c>
      <c r="K279" s="70">
        <v>137.05472881288875</v>
      </c>
      <c r="L279" s="70">
        <v>239.87966904969056</v>
      </c>
      <c r="M279" s="33"/>
      <c r="N279" s="34"/>
    </row>
    <row r="280" spans="1:14" s="65" customFormat="1" ht="14.25" customHeight="1" x14ac:dyDescent="0.25">
      <c r="A280" s="33">
        <v>2011</v>
      </c>
      <c r="B280" s="68">
        <v>40695</v>
      </c>
      <c r="C280" s="37"/>
      <c r="D280" s="37">
        <v>142.80047361299049</v>
      </c>
      <c r="E280" s="37">
        <v>135.56474629706739</v>
      </c>
      <c r="F280" s="37">
        <v>139.64235088885198</v>
      </c>
      <c r="G280" s="37">
        <v>58.835937016004138</v>
      </c>
      <c r="H280" s="37">
        <v>68.122746365105016</v>
      </c>
      <c r="I280" s="37">
        <v>132.84787329252919</v>
      </c>
      <c r="J280" s="70">
        <f t="shared" si="3"/>
        <v>4.077604591784592</v>
      </c>
      <c r="K280" s="70">
        <v>138.06777781040367</v>
      </c>
      <c r="L280" s="70">
        <v>241.70110675096024</v>
      </c>
      <c r="M280" s="33"/>
      <c r="N280" s="34"/>
    </row>
    <row r="281" spans="1:14" s="65" customFormat="1" ht="14.25" customHeight="1" x14ac:dyDescent="0.25">
      <c r="A281" s="33">
        <v>2011</v>
      </c>
      <c r="B281" s="68">
        <v>40725</v>
      </c>
      <c r="C281" s="37"/>
      <c r="D281" s="37">
        <v>142.92239512855207</v>
      </c>
      <c r="E281" s="37">
        <v>135.10612515614778</v>
      </c>
      <c r="F281" s="37">
        <v>139.42141607132967</v>
      </c>
      <c r="G281" s="37">
        <v>58.635988642230252</v>
      </c>
      <c r="H281" s="37">
        <v>68.58659531502424</v>
      </c>
      <c r="I281" s="37">
        <v>134.46527459939921</v>
      </c>
      <c r="J281" s="70">
        <f t="shared" si="3"/>
        <v>4.3152909151818903</v>
      </c>
      <c r="K281" s="70">
        <v>139.74873060801045</v>
      </c>
      <c r="L281" s="70">
        <v>244.99221971537426</v>
      </c>
      <c r="M281" s="33"/>
      <c r="N281" s="34"/>
    </row>
    <row r="282" spans="1:14" s="65" customFormat="1" ht="14.25" customHeight="1" x14ac:dyDescent="0.25">
      <c r="A282" s="33">
        <v>2011</v>
      </c>
      <c r="B282" s="68">
        <v>40756</v>
      </c>
      <c r="C282" s="37"/>
      <c r="D282" s="37">
        <v>142.90412719891745</v>
      </c>
      <c r="E282" s="37">
        <v>135.34572601272973</v>
      </c>
      <c r="F282" s="37">
        <v>139.85239242399069</v>
      </c>
      <c r="G282" s="37">
        <v>57.71842540010325</v>
      </c>
      <c r="H282" s="37">
        <v>68.014252827140552</v>
      </c>
      <c r="I282" s="37">
        <v>126.96294314560568</v>
      </c>
      <c r="J282" s="70">
        <f t="shared" si="3"/>
        <v>4.5066664112609658</v>
      </c>
      <c r="K282" s="70">
        <v>131.95161495572233</v>
      </c>
      <c r="L282" s="70">
        <v>230.90898021411769</v>
      </c>
      <c r="M282" s="33"/>
      <c r="N282" s="34"/>
    </row>
    <row r="283" spans="1:14" s="65" customFormat="1" ht="14.25" customHeight="1" x14ac:dyDescent="0.25">
      <c r="A283" s="33">
        <v>2011</v>
      </c>
      <c r="B283" s="68">
        <v>40787</v>
      </c>
      <c r="C283" s="37"/>
      <c r="D283" s="37">
        <v>142.00960757780783</v>
      </c>
      <c r="E283" s="37">
        <v>134.74992207483197</v>
      </c>
      <c r="F283" s="37">
        <v>139.15042476601869</v>
      </c>
      <c r="G283" s="37">
        <v>57.060423335054203</v>
      </c>
      <c r="H283" s="37">
        <v>67.964903069466885</v>
      </c>
      <c r="I283" s="37">
        <v>135.09183348022739</v>
      </c>
      <c r="J283" s="70">
        <f t="shared" si="3"/>
        <v>4.4005026911867162</v>
      </c>
      <c r="K283" s="70">
        <v>140.39990845677309</v>
      </c>
      <c r="L283" s="70">
        <v>245.73827502290837</v>
      </c>
      <c r="M283" s="33"/>
      <c r="N283" s="34"/>
    </row>
    <row r="284" spans="1:14" s="65" customFormat="1" ht="14.25" customHeight="1" x14ac:dyDescent="0.25">
      <c r="A284" s="33">
        <v>2011</v>
      </c>
      <c r="B284" s="68">
        <v>40817</v>
      </c>
      <c r="C284" s="37"/>
      <c r="D284" s="37">
        <v>141.54236806495263</v>
      </c>
      <c r="E284" s="37">
        <v>133.96547022782701</v>
      </c>
      <c r="F284" s="37">
        <v>139.36685883590849</v>
      </c>
      <c r="G284" s="37">
        <v>57.437924625709869</v>
      </c>
      <c r="H284" s="37">
        <v>69.015246365105</v>
      </c>
      <c r="I284" s="37">
        <v>132.42332669161297</v>
      </c>
      <c r="J284" s="70">
        <f t="shared" si="3"/>
        <v>5.4013886080814757</v>
      </c>
      <c r="K284" s="70">
        <v>137.62654977782245</v>
      </c>
      <c r="L284" s="70">
        <v>240.6446593183482</v>
      </c>
      <c r="M284" s="33"/>
      <c r="N284" s="34"/>
    </row>
    <row r="285" spans="1:14" s="65" customFormat="1" ht="14.25" customHeight="1" x14ac:dyDescent="0.25">
      <c r="A285" s="33">
        <v>2011</v>
      </c>
      <c r="B285" s="68">
        <v>40848</v>
      </c>
      <c r="C285" s="37"/>
      <c r="D285" s="37">
        <v>140.68552097428955</v>
      </c>
      <c r="E285" s="37">
        <v>133.17568913211588</v>
      </c>
      <c r="F285" s="37">
        <v>140.25417234313559</v>
      </c>
      <c r="G285" s="37">
        <v>57.901553949406299</v>
      </c>
      <c r="H285" s="37">
        <v>70.592310177705983</v>
      </c>
      <c r="I285" s="37">
        <v>133.21724293989016</v>
      </c>
      <c r="J285" s="70">
        <f t="shared" si="3"/>
        <v>7.0784832110197158</v>
      </c>
      <c r="K285" s="70">
        <v>138.45166085751461</v>
      </c>
      <c r="L285" s="70">
        <v>242.2298758857799</v>
      </c>
      <c r="M285" s="33"/>
      <c r="N285" s="34"/>
    </row>
    <row r="286" spans="1:14" s="65" customFormat="1" ht="14.25" customHeight="1" x14ac:dyDescent="0.25">
      <c r="A286" s="33">
        <v>2011</v>
      </c>
      <c r="B286" s="68">
        <v>40878</v>
      </c>
      <c r="C286" s="37"/>
      <c r="D286" s="37">
        <v>139.74154262516916</v>
      </c>
      <c r="E286" s="37">
        <v>132.0853453096187</v>
      </c>
      <c r="F286" s="37">
        <v>140.62600598105993</v>
      </c>
      <c r="G286" s="37">
        <v>60.587310273619003</v>
      </c>
      <c r="H286" s="37">
        <v>71.288109854604187</v>
      </c>
      <c r="I286" s="37">
        <v>130.775337271062</v>
      </c>
      <c r="J286" s="70">
        <f t="shared" si="3"/>
        <v>8.5406606714412305</v>
      </c>
      <c r="K286" s="70">
        <v>135.91380698780807</v>
      </c>
      <c r="L286" s="70">
        <v>237.86947693153695</v>
      </c>
      <c r="M286" s="33"/>
      <c r="N286" s="34"/>
    </row>
    <row r="287" spans="1:14" s="65" customFormat="1" ht="14.25" customHeight="1" x14ac:dyDescent="0.25">
      <c r="A287" s="33">
        <v>2012</v>
      </c>
      <c r="B287" s="68">
        <v>40909</v>
      </c>
      <c r="C287" s="37"/>
      <c r="D287" s="37">
        <v>140.39533152909337</v>
      </c>
      <c r="E287" s="37">
        <v>132.88733924216288</v>
      </c>
      <c r="F287" s="37">
        <v>141.34450130143435</v>
      </c>
      <c r="G287" s="37">
        <v>61.037361899845124</v>
      </c>
      <c r="H287" s="37">
        <v>70.744632471728593</v>
      </c>
      <c r="I287" s="37">
        <v>131.8435666592226</v>
      </c>
      <c r="J287" s="70">
        <f t="shared" si="3"/>
        <v>8.457162059271468</v>
      </c>
      <c r="K287" s="70">
        <v>137.02400961401295</v>
      </c>
      <c r="L287" s="70">
        <v>239.09123533714885</v>
      </c>
      <c r="M287" s="33"/>
      <c r="N287" s="34"/>
    </row>
    <row r="288" spans="1:14" s="65" customFormat="1" ht="14.25" customHeight="1" x14ac:dyDescent="0.25">
      <c r="A288" s="33">
        <v>2012</v>
      </c>
      <c r="B288" s="68">
        <v>40940</v>
      </c>
      <c r="C288" s="37"/>
      <c r="D288" s="37">
        <v>141.81510148849793</v>
      </c>
      <c r="E288" s="37">
        <v>134.55736541550178</v>
      </c>
      <c r="F288" s="37">
        <v>142.56475161987038</v>
      </c>
      <c r="G288" s="37">
        <v>61.518275684047502</v>
      </c>
      <c r="H288" s="37">
        <v>71.339006462035542</v>
      </c>
      <c r="I288" s="37">
        <v>140.73139112684026</v>
      </c>
      <c r="J288" s="70">
        <f t="shared" si="3"/>
        <v>8.0073862043686006</v>
      </c>
      <c r="K288" s="70">
        <v>146.26105755011955</v>
      </c>
      <c r="L288" s="70">
        <v>256.05768266965958</v>
      </c>
      <c r="M288" s="33"/>
      <c r="N288" s="34"/>
    </row>
    <row r="289" spans="1:14" s="65" customFormat="1" ht="14.25" customHeight="1" x14ac:dyDescent="0.25">
      <c r="A289" s="33">
        <v>2012</v>
      </c>
      <c r="B289" s="68">
        <v>40969</v>
      </c>
      <c r="C289" s="37"/>
      <c r="D289" s="37">
        <v>144.8990392422192</v>
      </c>
      <c r="E289" s="37">
        <v>137.67236690262328</v>
      </c>
      <c r="F289" s="37">
        <v>145.04376142216313</v>
      </c>
      <c r="G289" s="37">
        <v>63.275048213272832</v>
      </c>
      <c r="H289" s="37">
        <v>73.685021739130434</v>
      </c>
      <c r="I289" s="37">
        <v>149.2052104576442</v>
      </c>
      <c r="J289" s="70">
        <f t="shared" si="3"/>
        <v>7.371394519539848</v>
      </c>
      <c r="K289" s="70">
        <v>155.06783311659549</v>
      </c>
      <c r="L289" s="70">
        <v>270.96904447612587</v>
      </c>
      <c r="M289" s="33"/>
      <c r="N289" s="34"/>
    </row>
    <row r="290" spans="1:14" s="65" customFormat="1" ht="14.25" customHeight="1" x14ac:dyDescent="0.25">
      <c r="A290" s="33">
        <v>2012</v>
      </c>
      <c r="B290" s="68">
        <v>41000</v>
      </c>
      <c r="C290" s="37"/>
      <c r="D290" s="37">
        <v>148.8497699594046</v>
      </c>
      <c r="E290" s="37">
        <v>141.73842424602938</v>
      </c>
      <c r="F290" s="37">
        <v>147.78288032342024</v>
      </c>
      <c r="G290" s="37">
        <v>64.400000000000006</v>
      </c>
      <c r="H290" s="37">
        <v>74.59</v>
      </c>
      <c r="I290" s="37">
        <v>141.67643137636409</v>
      </c>
      <c r="J290" s="70">
        <f t="shared" si="3"/>
        <v>6.044456077390862</v>
      </c>
      <c r="K290" s="70">
        <v>147.24323064750763</v>
      </c>
      <c r="L290" s="70">
        <v>257.61628747147245</v>
      </c>
      <c r="M290" s="33"/>
      <c r="N290" s="34"/>
    </row>
    <row r="291" spans="1:14" s="65" customFormat="1" ht="14.25" customHeight="1" x14ac:dyDescent="0.25">
      <c r="A291" s="33">
        <v>2012</v>
      </c>
      <c r="B291" s="68">
        <v>41030</v>
      </c>
      <c r="C291" s="37"/>
      <c r="D291" s="37">
        <v>145.36159024593579</v>
      </c>
      <c r="E291" s="37">
        <v>137.67640499999999</v>
      </c>
      <c r="F291" s="37">
        <v>144.0109020592667</v>
      </c>
      <c r="G291" s="37">
        <v>59.099289234268383</v>
      </c>
      <c r="H291" s="37">
        <v>69.888403078403073</v>
      </c>
      <c r="I291" s="37">
        <v>131.32456982543906</v>
      </c>
      <c r="J291" s="70">
        <f t="shared" ref="J291:J354" si="4">F291-E291</f>
        <v>6.3344970592667096</v>
      </c>
      <c r="K291" s="70">
        <v>136.48462017739516</v>
      </c>
      <c r="L291" s="70">
        <v>238.34789711169145</v>
      </c>
      <c r="M291" s="33"/>
      <c r="N291" s="34"/>
    </row>
    <row r="292" spans="1:14" s="65" customFormat="1" ht="14.25" customHeight="1" x14ac:dyDescent="0.25">
      <c r="A292" s="33">
        <v>2012</v>
      </c>
      <c r="B292" s="68">
        <v>41061</v>
      </c>
      <c r="C292" s="37"/>
      <c r="D292" s="37">
        <v>139.36139849937476</v>
      </c>
      <c r="E292" s="37">
        <v>131.634916</v>
      </c>
      <c r="F292" s="37">
        <v>137.43749171270721</v>
      </c>
      <c r="G292" s="37">
        <v>54.500818802122815</v>
      </c>
      <c r="H292" s="37">
        <v>65.59462081128747</v>
      </c>
      <c r="I292" s="37">
        <v>115.74778917134915</v>
      </c>
      <c r="J292" s="70">
        <f t="shared" si="4"/>
        <v>5.8025757127072097</v>
      </c>
      <c r="K292" s="70">
        <v>120.29579127823338</v>
      </c>
      <c r="L292" s="70">
        <v>210.46635895509297</v>
      </c>
      <c r="M292" s="33"/>
      <c r="N292" s="34"/>
    </row>
    <row r="293" spans="1:14" s="65" customFormat="1" ht="14.25" customHeight="1" x14ac:dyDescent="0.25">
      <c r="A293" s="33">
        <v>2012</v>
      </c>
      <c r="B293" s="68">
        <v>41091</v>
      </c>
      <c r="C293" s="37"/>
      <c r="D293" s="37">
        <v>138.44105460608586</v>
      </c>
      <c r="E293" s="37">
        <v>131.084754</v>
      </c>
      <c r="F293" s="37">
        <v>136.59248417880463</v>
      </c>
      <c r="G293" s="37">
        <v>53.740513646702041</v>
      </c>
      <c r="H293" s="37">
        <v>67.33534231200899</v>
      </c>
      <c r="I293" s="37">
        <v>120.66651125029124</v>
      </c>
      <c r="J293" s="70">
        <f t="shared" si="4"/>
        <v>5.5077301788046213</v>
      </c>
      <c r="K293" s="70">
        <v>125.40778148383566</v>
      </c>
      <c r="L293" s="70">
        <v>219.73572817661477</v>
      </c>
      <c r="M293" s="33"/>
      <c r="N293" s="34"/>
    </row>
    <row r="294" spans="1:14" s="65" customFormat="1" ht="14.25" customHeight="1" x14ac:dyDescent="0.25">
      <c r="A294" s="33">
        <v>2012</v>
      </c>
      <c r="B294" s="68">
        <v>41122</v>
      </c>
      <c r="C294" s="37"/>
      <c r="D294" s="37">
        <v>141.59475510629429</v>
      </c>
      <c r="E294" s="37">
        <v>134.13443000000001</v>
      </c>
      <c r="F294" s="37">
        <v>139.40545956805627</v>
      </c>
      <c r="G294" s="37">
        <v>57.871832827899915</v>
      </c>
      <c r="H294" s="37">
        <v>71.062829886163229</v>
      </c>
      <c r="I294" s="37">
        <v>131.90259191790364</v>
      </c>
      <c r="J294" s="70">
        <f t="shared" si="4"/>
        <v>5.2710295680562638</v>
      </c>
      <c r="K294" s="70">
        <v>137.0853541135431</v>
      </c>
      <c r="L294" s="70">
        <v>240.6594899565703</v>
      </c>
      <c r="M294" s="33"/>
      <c r="N294" s="34"/>
    </row>
    <row r="295" spans="1:14" s="65" customFormat="1" ht="14.25" customHeight="1" x14ac:dyDescent="0.25">
      <c r="A295" s="33">
        <v>2012</v>
      </c>
      <c r="B295" s="68">
        <v>41153</v>
      </c>
      <c r="C295" s="37"/>
      <c r="D295" s="37">
        <v>146.44923718215921</v>
      </c>
      <c r="E295" s="37">
        <v>139.12884399999999</v>
      </c>
      <c r="F295" s="37">
        <v>143.97804821697642</v>
      </c>
      <c r="G295" s="37">
        <v>60.647966262319933</v>
      </c>
      <c r="H295" s="37">
        <v>72.955494628827978</v>
      </c>
      <c r="I295" s="37">
        <v>131.09253304044759</v>
      </c>
      <c r="J295" s="70">
        <f t="shared" si="4"/>
        <v>4.8492042169764318</v>
      </c>
      <c r="K295" s="70">
        <v>136.24346612291137</v>
      </c>
      <c r="L295" s="70">
        <v>238.28262296970962</v>
      </c>
      <c r="M295" s="33"/>
      <c r="N295" s="34"/>
    </row>
    <row r="296" spans="1:14" s="65" customFormat="1" ht="14.25" customHeight="1" x14ac:dyDescent="0.25">
      <c r="A296" s="33">
        <v>2012</v>
      </c>
      <c r="B296" s="68">
        <v>41183</v>
      </c>
      <c r="C296" s="37"/>
      <c r="D296" s="37">
        <v>145.57883493122131</v>
      </c>
      <c r="E296" s="37">
        <v>138.07635599999998</v>
      </c>
      <c r="F296" s="37">
        <v>143.01836062280265</v>
      </c>
      <c r="G296" s="37">
        <v>60.441139120545863</v>
      </c>
      <c r="H296" s="37">
        <v>73.187367324034</v>
      </c>
      <c r="I296" s="37">
        <v>130.0983949883373</v>
      </c>
      <c r="J296" s="70">
        <f t="shared" si="4"/>
        <v>4.9420046228026706</v>
      </c>
      <c r="K296" s="70">
        <v>135.21026605512114</v>
      </c>
      <c r="L296" s="70">
        <v>236.48517020900536</v>
      </c>
      <c r="M296" s="33"/>
      <c r="N296" s="34"/>
    </row>
    <row r="297" spans="1:14" s="65" customFormat="1" ht="14.25" customHeight="1" x14ac:dyDescent="0.25">
      <c r="A297" s="33">
        <v>2012</v>
      </c>
      <c r="B297" s="68">
        <v>41214</v>
      </c>
      <c r="C297" s="37"/>
      <c r="D297" s="37">
        <v>142.27588265944144</v>
      </c>
      <c r="E297" s="37">
        <v>134.54309000000001</v>
      </c>
      <c r="F297" s="37">
        <v>141.09923756906076</v>
      </c>
      <c r="G297" s="37">
        <v>57.74565390447308</v>
      </c>
      <c r="H297" s="37">
        <v>70.009788359788374</v>
      </c>
      <c r="I297" s="37">
        <v>127.99136243612264</v>
      </c>
      <c r="J297" s="70">
        <f t="shared" si="4"/>
        <v>6.5561475690607551</v>
      </c>
      <c r="K297" s="70">
        <v>133.02044325217813</v>
      </c>
      <c r="L297" s="70">
        <v>232.83875922959248</v>
      </c>
      <c r="M297" s="33"/>
      <c r="N297" s="34"/>
    </row>
    <row r="298" spans="1:14" s="65" customFormat="1" ht="14.25" customHeight="1" x14ac:dyDescent="0.25">
      <c r="A298" s="33">
        <v>2012</v>
      </c>
      <c r="B298" s="68">
        <v>41244</v>
      </c>
      <c r="C298" s="37"/>
      <c r="D298" s="37">
        <v>139.4038192997082</v>
      </c>
      <c r="E298" s="37">
        <v>131.55227600000001</v>
      </c>
      <c r="F298" s="37">
        <v>139.66123857358113</v>
      </c>
      <c r="G298" s="37">
        <v>57.17699772554964</v>
      </c>
      <c r="H298" s="37">
        <v>68.738505691839023</v>
      </c>
      <c r="I298" s="37">
        <v>127.22103942952829</v>
      </c>
      <c r="J298" s="70">
        <f t="shared" si="4"/>
        <v>8.1089625735811239</v>
      </c>
      <c r="K298" s="70">
        <v>132.2198524479692</v>
      </c>
      <c r="L298" s="70">
        <v>230.87711112165803</v>
      </c>
      <c r="M298" s="33"/>
      <c r="N298" s="34"/>
    </row>
    <row r="299" spans="1:14" s="65" customFormat="1" ht="14.25" customHeight="1" x14ac:dyDescent="0.25">
      <c r="A299" s="33">
        <v>2013</v>
      </c>
      <c r="B299" s="68">
        <v>41275</v>
      </c>
      <c r="C299" s="37"/>
      <c r="D299" s="37">
        <v>139.35154647769906</v>
      </c>
      <c r="E299" s="37">
        <v>131.70957799999999</v>
      </c>
      <c r="F299" s="37">
        <v>139.45832245102966</v>
      </c>
      <c r="G299" s="37">
        <v>57.852490523123578</v>
      </c>
      <c r="H299" s="37">
        <v>68.986217732884398</v>
      </c>
      <c r="I299" s="37">
        <v>131.85519725396725</v>
      </c>
      <c r="J299" s="70">
        <f t="shared" si="4"/>
        <v>7.7487444510296655</v>
      </c>
      <c r="K299" s="70">
        <v>137.03609720210306</v>
      </c>
      <c r="L299" s="70">
        <v>239.13205679088634</v>
      </c>
      <c r="M299" s="33"/>
      <c r="N299" s="34"/>
    </row>
    <row r="300" spans="1:14" s="65" customFormat="1" ht="14.25" customHeight="1" x14ac:dyDescent="0.25">
      <c r="A300" s="33">
        <v>2013</v>
      </c>
      <c r="B300" s="68">
        <v>41306</v>
      </c>
      <c r="C300" s="37"/>
      <c r="D300" s="37">
        <v>144.03317319716547</v>
      </c>
      <c r="E300" s="37">
        <v>136.366511</v>
      </c>
      <c r="F300" s="37">
        <v>143.90401506780512</v>
      </c>
      <c r="G300" s="37">
        <v>64.592706595905995</v>
      </c>
      <c r="H300" s="37">
        <v>74.54443001443002</v>
      </c>
      <c r="I300" s="37">
        <v>139.67687882412102</v>
      </c>
      <c r="J300" s="70">
        <f t="shared" si="4"/>
        <v>7.5375040678051164</v>
      </c>
      <c r="K300" s="70">
        <v>145.16511098581449</v>
      </c>
      <c r="L300" s="70">
        <v>253.23466385596373</v>
      </c>
      <c r="M300" s="33"/>
      <c r="N300" s="34"/>
    </row>
    <row r="301" spans="1:14" s="65" customFormat="1" ht="14.25" customHeight="1" x14ac:dyDescent="0.25">
      <c r="A301" s="33">
        <v>2013</v>
      </c>
      <c r="B301" s="68">
        <v>41334</v>
      </c>
      <c r="C301" s="37"/>
      <c r="D301" s="37">
        <v>144.98763547311378</v>
      </c>
      <c r="E301" s="37">
        <v>137.249865</v>
      </c>
      <c r="F301" s="37">
        <v>144.60951180311403</v>
      </c>
      <c r="G301" s="37">
        <v>62.725470053070509</v>
      </c>
      <c r="H301" s="37">
        <v>72.67338464005131</v>
      </c>
      <c r="I301" s="37">
        <v>135.84360176826527</v>
      </c>
      <c r="J301" s="70">
        <f t="shared" si="4"/>
        <v>7.3596468031140319</v>
      </c>
      <c r="K301" s="70">
        <v>141.18121548401598</v>
      </c>
      <c r="L301" s="70">
        <v>246.54224980558607</v>
      </c>
      <c r="M301" s="33"/>
      <c r="N301" s="34"/>
    </row>
    <row r="302" spans="1:14" s="65" customFormat="1" ht="14.25" customHeight="1" x14ac:dyDescent="0.25">
      <c r="A302" s="33">
        <v>2013</v>
      </c>
      <c r="B302" s="68">
        <v>41365</v>
      </c>
      <c r="C302" s="37"/>
      <c r="D302" s="37">
        <v>144.23831596498539</v>
      </c>
      <c r="E302" s="37">
        <v>136.80606300000002</v>
      </c>
      <c r="F302" s="37">
        <v>141.27323656454047</v>
      </c>
      <c r="G302" s="37">
        <v>57.758115996967391</v>
      </c>
      <c r="H302" s="37">
        <v>69.794580727914067</v>
      </c>
      <c r="I302" s="37">
        <v>126.97898625035423</v>
      </c>
      <c r="J302" s="70">
        <f t="shared" si="4"/>
        <v>4.4671735645404453</v>
      </c>
      <c r="K302" s="70">
        <v>131.96828843168333</v>
      </c>
      <c r="L302" s="70">
        <v>230.17809751866213</v>
      </c>
      <c r="M302" s="33"/>
      <c r="N302" s="34"/>
    </row>
    <row r="303" spans="1:14" s="65" customFormat="1" ht="14.25" customHeight="1" x14ac:dyDescent="0.25">
      <c r="A303" s="33">
        <v>2013</v>
      </c>
      <c r="B303" s="68">
        <v>41395</v>
      </c>
      <c r="C303" s="37"/>
      <c r="D303" s="37">
        <v>140.54138495206334</v>
      </c>
      <c r="E303" s="37">
        <v>132.74727900000002</v>
      </c>
      <c r="F303" s="37">
        <v>137.95112506278252</v>
      </c>
      <c r="G303" s="37">
        <v>55.392113343441999</v>
      </c>
      <c r="H303" s="37">
        <v>67.957011383678065</v>
      </c>
      <c r="I303" s="37">
        <v>125.67319119322555</v>
      </c>
      <c r="J303" s="70">
        <f t="shared" si="4"/>
        <v>5.2038460627825032</v>
      </c>
      <c r="K303" s="70">
        <v>130.61118562419938</v>
      </c>
      <c r="L303" s="70">
        <v>228.29157691697378</v>
      </c>
      <c r="M303" s="33"/>
      <c r="N303" s="34"/>
    </row>
    <row r="304" spans="1:14" s="65" customFormat="1" ht="14.25" customHeight="1" x14ac:dyDescent="0.25">
      <c r="A304" s="33">
        <v>2013</v>
      </c>
      <c r="B304" s="68">
        <v>41426</v>
      </c>
      <c r="C304" s="37"/>
      <c r="D304" s="37">
        <v>141.87676948728637</v>
      </c>
      <c r="E304" s="37">
        <v>134.06139199999998</v>
      </c>
      <c r="F304" s="37">
        <v>139.25993671521849</v>
      </c>
      <c r="G304" s="37">
        <v>54.989076952236537</v>
      </c>
      <c r="H304" s="37">
        <v>68.229177489177502</v>
      </c>
      <c r="I304" s="37">
        <v>123.70278021206845</v>
      </c>
      <c r="J304" s="70">
        <f t="shared" si="4"/>
        <v>5.1985447152185031</v>
      </c>
      <c r="K304" s="70">
        <v>128.56335257426767</v>
      </c>
      <c r="L304" s="70">
        <v>224.47599161572302</v>
      </c>
      <c r="M304" s="33"/>
      <c r="N304" s="34"/>
    </row>
    <row r="305" spans="1:14" s="65" customFormat="1" ht="14.25" customHeight="1" x14ac:dyDescent="0.25">
      <c r="A305" s="33">
        <v>2013</v>
      </c>
      <c r="B305" s="68">
        <v>41456</v>
      </c>
      <c r="C305" s="37"/>
      <c r="D305" s="37">
        <v>142.26109821964397</v>
      </c>
      <c r="E305" s="37">
        <v>134.74171100000001</v>
      </c>
      <c r="F305" s="37">
        <v>139.622535</v>
      </c>
      <c r="G305" s="37">
        <v>56.937928833881259</v>
      </c>
      <c r="H305" s="37">
        <v>70.96343940102949</v>
      </c>
      <c r="I305" s="37">
        <v>132.11991353367719</v>
      </c>
      <c r="J305" s="70">
        <f t="shared" si="4"/>
        <v>4.8808239999999898</v>
      </c>
      <c r="K305" s="70">
        <v>137.31121480529799</v>
      </c>
      <c r="L305" s="70">
        <v>240.24767301502675</v>
      </c>
      <c r="M305" s="33"/>
      <c r="N305" s="34"/>
    </row>
    <row r="306" spans="1:14" s="65" customFormat="1" ht="14.25" customHeight="1" x14ac:dyDescent="0.25">
      <c r="A306" s="33">
        <v>2013</v>
      </c>
      <c r="B306" s="68">
        <v>41487</v>
      </c>
      <c r="C306" s="37"/>
      <c r="D306" s="37">
        <v>144.4235547109422</v>
      </c>
      <c r="E306" s="37">
        <v>136.86836099999999</v>
      </c>
      <c r="F306" s="37">
        <v>141.62552200000002</v>
      </c>
      <c r="G306" s="37">
        <v>55.323256623477079</v>
      </c>
      <c r="H306" s="37">
        <v>70.078678833255353</v>
      </c>
      <c r="I306" s="37">
        <v>133.49707889673505</v>
      </c>
      <c r="J306" s="70">
        <f t="shared" si="4"/>
        <v>4.7571610000000248</v>
      </c>
      <c r="K306" s="70">
        <v>138.74249222542022</v>
      </c>
      <c r="L306" s="70">
        <v>242.9996047381934</v>
      </c>
      <c r="M306" s="33"/>
      <c r="N306" s="34"/>
    </row>
    <row r="307" spans="1:14" s="65" customFormat="1" ht="14.25" customHeight="1" x14ac:dyDescent="0.25">
      <c r="A307" s="33">
        <v>2013</v>
      </c>
      <c r="B307" s="68">
        <v>41518</v>
      </c>
      <c r="C307" s="37"/>
      <c r="D307" s="37">
        <v>145.0344468893779</v>
      </c>
      <c r="E307" s="37">
        <v>137.191123</v>
      </c>
      <c r="F307" s="37">
        <v>142.33202800000001</v>
      </c>
      <c r="G307" s="37">
        <v>56.636387545929217</v>
      </c>
      <c r="H307" s="37">
        <v>71.249723188864294</v>
      </c>
      <c r="I307" s="37">
        <v>133.26309575924594</v>
      </c>
      <c r="J307" s="70">
        <f t="shared" si="4"/>
        <v>5.1409050000000036</v>
      </c>
      <c r="K307" s="70">
        <v>138.49931534168431</v>
      </c>
      <c r="L307" s="70">
        <v>241.73972181086771</v>
      </c>
      <c r="M307" s="33"/>
      <c r="N307" s="34"/>
    </row>
    <row r="308" spans="1:14" s="65" customFormat="1" ht="14.25" customHeight="1" x14ac:dyDescent="0.25">
      <c r="A308" s="33">
        <v>2013</v>
      </c>
      <c r="B308" s="68">
        <v>41548</v>
      </c>
      <c r="C308" s="37"/>
      <c r="D308" s="37">
        <v>139.49307461492302</v>
      </c>
      <c r="E308" s="37">
        <v>131.48058600000002</v>
      </c>
      <c r="F308" s="37">
        <v>138.76394500000001</v>
      </c>
      <c r="G308" s="37">
        <v>54.437911429123957</v>
      </c>
      <c r="H308" s="37">
        <v>67.893584308763053</v>
      </c>
      <c r="I308" s="37">
        <v>127.88160355996037</v>
      </c>
      <c r="J308" s="70">
        <f t="shared" si="4"/>
        <v>7.2833589999999901</v>
      </c>
      <c r="K308" s="70">
        <v>132.90637169234728</v>
      </c>
      <c r="L308" s="70">
        <v>232.48813385374876</v>
      </c>
      <c r="M308" s="33"/>
      <c r="N308" s="34"/>
    </row>
    <row r="309" spans="1:14" s="65" customFormat="1" ht="14.25" customHeight="1" x14ac:dyDescent="0.25">
      <c r="A309" s="33">
        <v>2013</v>
      </c>
      <c r="B309" s="68">
        <v>41579</v>
      </c>
      <c r="C309" s="37"/>
      <c r="D309" s="37">
        <v>136.19936187237448</v>
      </c>
      <c r="E309" s="37">
        <v>129.73016900000002</v>
      </c>
      <c r="F309" s="37">
        <v>137.29606100000001</v>
      </c>
      <c r="G309" s="37">
        <v>54.360999806613805</v>
      </c>
      <c r="H309" s="37">
        <v>67.316624485922176</v>
      </c>
      <c r="I309" s="37">
        <v>125.14021610810224</v>
      </c>
      <c r="J309" s="70">
        <f t="shared" si="4"/>
        <v>7.565891999999991</v>
      </c>
      <c r="K309" s="70">
        <v>130.05726869796263</v>
      </c>
      <c r="L309" s="70">
        <v>226.80143161474325</v>
      </c>
      <c r="M309" s="33"/>
      <c r="N309" s="34"/>
    </row>
    <row r="310" spans="1:14" s="65" customFormat="1" ht="14.25" customHeight="1" x14ac:dyDescent="0.25">
      <c r="A310" s="33">
        <v>2013</v>
      </c>
      <c r="B310" s="68">
        <v>41609</v>
      </c>
      <c r="C310" s="37"/>
      <c r="D310" s="37">
        <v>138.54777355471097</v>
      </c>
      <c r="E310" s="37">
        <v>130.79069799999999</v>
      </c>
      <c r="F310" s="37">
        <v>138.766031</v>
      </c>
      <c r="G310" s="37">
        <v>54.722218139624822</v>
      </c>
      <c r="H310" s="37">
        <v>67.711785827269836</v>
      </c>
      <c r="I310" s="37">
        <v>126.81263950201394</v>
      </c>
      <c r="J310" s="70">
        <f t="shared" si="4"/>
        <v>7.9753330000000062</v>
      </c>
      <c r="K310" s="70">
        <v>131.79540552945758</v>
      </c>
      <c r="L310" s="70">
        <v>230.60498382462541</v>
      </c>
      <c r="M310" s="33"/>
      <c r="N310" s="34"/>
    </row>
    <row r="311" spans="1:14" s="65" customFormat="1" ht="14.25" customHeight="1" x14ac:dyDescent="0.25">
      <c r="A311" s="33">
        <v>2014</v>
      </c>
      <c r="B311" s="68">
        <v>41640</v>
      </c>
      <c r="C311" s="37"/>
      <c r="D311" s="37">
        <v>137.77164832966596</v>
      </c>
      <c r="E311" s="37">
        <v>130.163805</v>
      </c>
      <c r="F311" s="37">
        <v>138.10668699999999</v>
      </c>
      <c r="G311" s="37">
        <v>55.668187971378849</v>
      </c>
      <c r="H311" s="37">
        <v>66.67570230939576</v>
      </c>
      <c r="I311" s="37">
        <v>124.13257357153068</v>
      </c>
      <c r="J311" s="70">
        <f t="shared" si="4"/>
        <v>7.9428819999999973</v>
      </c>
      <c r="K311" s="70">
        <v>129.01003352284374</v>
      </c>
      <c r="L311" s="70">
        <v>223.49921605568872</v>
      </c>
      <c r="M311" s="33"/>
      <c r="N311" s="34"/>
    </row>
    <row r="312" spans="1:14" s="65" customFormat="1" ht="14.25" customHeight="1" x14ac:dyDescent="0.25">
      <c r="A312" s="33">
        <v>2014</v>
      </c>
      <c r="B312" s="68">
        <v>41671</v>
      </c>
      <c r="C312" s="37"/>
      <c r="D312" s="37">
        <v>136.33651130226048</v>
      </c>
      <c r="E312" s="37">
        <v>128.99663500000003</v>
      </c>
      <c r="F312" s="37">
        <v>136.65356</v>
      </c>
      <c r="G312" s="37">
        <v>52.867313865789981</v>
      </c>
      <c r="H312" s="37">
        <v>65.812492881999361</v>
      </c>
      <c r="I312" s="37">
        <v>123.74496000514131</v>
      </c>
      <c r="J312" s="70">
        <f t="shared" si="4"/>
        <v>7.6569249999999727</v>
      </c>
      <c r="K312" s="70">
        <v>128.60718971033722</v>
      </c>
      <c r="L312" s="33"/>
      <c r="M312" s="33"/>
      <c r="N312" s="34"/>
    </row>
    <row r="313" spans="1:14" s="65" customFormat="1" ht="14.25" customHeight="1" x14ac:dyDescent="0.25">
      <c r="A313" s="33">
        <v>2014</v>
      </c>
      <c r="B313" s="68">
        <v>41699</v>
      </c>
      <c r="C313" s="37"/>
      <c r="D313" s="37">
        <v>136.26155031006203</v>
      </c>
      <c r="E313" s="37">
        <v>128.61702400000001</v>
      </c>
      <c r="F313" s="37">
        <v>136.03000400000002</v>
      </c>
      <c r="G313" s="37">
        <v>51.585730032875659</v>
      </c>
      <c r="H313" s="37">
        <v>65.602233470420757</v>
      </c>
      <c r="I313" s="37">
        <v>121.57079772310679</v>
      </c>
      <c r="J313" s="70">
        <f t="shared" si="4"/>
        <v>7.4129800000000046</v>
      </c>
      <c r="K313" s="70">
        <v>126.3475994930463</v>
      </c>
      <c r="L313" s="33"/>
      <c r="M313" s="33"/>
      <c r="N313" s="34"/>
    </row>
    <row r="314" spans="1:14" s="65" customFormat="1" ht="14.25" customHeight="1" x14ac:dyDescent="0.25">
      <c r="A314" s="33">
        <v>2014</v>
      </c>
      <c r="B314" s="68">
        <v>41730</v>
      </c>
      <c r="C314" s="37"/>
      <c r="D314" s="37">
        <v>136.3440628125625</v>
      </c>
      <c r="E314" s="37">
        <v>128.79405600000001</v>
      </c>
      <c r="F314" s="37">
        <v>135.86773699999998</v>
      </c>
      <c r="G314" s="37">
        <v>51.357103074840445</v>
      </c>
      <c r="H314" s="37">
        <v>66.693935463460932</v>
      </c>
      <c r="I314" s="37">
        <v>120.67754753150621</v>
      </c>
      <c r="J314" s="70">
        <f t="shared" si="4"/>
        <v>7.073680999999965</v>
      </c>
      <c r="K314" s="70">
        <v>125.41925140642363</v>
      </c>
      <c r="L314" s="33"/>
      <c r="M314" s="33"/>
      <c r="N314" s="34"/>
    </row>
    <row r="315" spans="1:14" s="65" customFormat="1" ht="14.25" customHeight="1" x14ac:dyDescent="0.25">
      <c r="A315" s="33">
        <v>2014</v>
      </c>
      <c r="B315" s="68">
        <v>41760</v>
      </c>
      <c r="C315" s="37"/>
      <c r="D315" s="37">
        <v>137.14782356471295</v>
      </c>
      <c r="E315" s="37">
        <v>129.31913299999997</v>
      </c>
      <c r="F315" s="37">
        <v>136.10388900000001</v>
      </c>
      <c r="G315" s="37">
        <v>50.268750725198224</v>
      </c>
      <c r="H315" s="37">
        <v>63.744446377728565</v>
      </c>
      <c r="I315" s="37">
        <v>121.89291861484047</v>
      </c>
      <c r="J315" s="70">
        <f t="shared" si="4"/>
        <v>6.7847560000000442</v>
      </c>
      <c r="K315" s="70">
        <v>126.68237727010595</v>
      </c>
      <c r="L315" s="33"/>
      <c r="M315" s="33"/>
      <c r="N315" s="34"/>
    </row>
    <row r="316" spans="1:14" s="65" customFormat="1" ht="14.25" customHeight="1" x14ac:dyDescent="0.25">
      <c r="A316" s="33">
        <v>2014</v>
      </c>
      <c r="B316" s="68">
        <v>41791</v>
      </c>
      <c r="C316" s="37"/>
      <c r="D316" s="37">
        <v>137.35050810162033</v>
      </c>
      <c r="E316" s="37">
        <v>129.69879</v>
      </c>
      <c r="F316" s="37">
        <v>135.41359800000001</v>
      </c>
      <c r="G316" s="37">
        <v>51.691309224521369</v>
      </c>
      <c r="H316" s="37">
        <v>63.933639670990196</v>
      </c>
      <c r="I316" s="37">
        <v>123.48966795443988</v>
      </c>
      <c r="J316" s="70">
        <f t="shared" si="4"/>
        <v>5.714808000000005</v>
      </c>
      <c r="K316" s="70">
        <v>128.34186663621173</v>
      </c>
      <c r="L316" s="33"/>
      <c r="M316" s="33"/>
      <c r="N316" s="34"/>
    </row>
    <row r="317" spans="1:14" s="65" customFormat="1" ht="14.25" customHeight="1" x14ac:dyDescent="0.25">
      <c r="A317" s="33">
        <v>2014</v>
      </c>
      <c r="B317" s="68">
        <v>41821</v>
      </c>
      <c r="C317" s="37"/>
      <c r="D317" s="37">
        <v>138.66865022850268</v>
      </c>
      <c r="E317" s="37">
        <v>131.12031332252138</v>
      </c>
      <c r="F317" s="37">
        <v>136.00770251585504</v>
      </c>
      <c r="G317" s="37">
        <v>51.334170999999998</v>
      </c>
      <c r="H317" s="37">
        <v>62.551986999999997</v>
      </c>
      <c r="I317" s="37">
        <v>118.69267571966647</v>
      </c>
      <c r="J317" s="70">
        <f t="shared" si="4"/>
        <v>4.8873891933336608</v>
      </c>
      <c r="K317" s="70">
        <v>123.35638932585591</v>
      </c>
      <c r="L317" s="33"/>
      <c r="M317" s="69"/>
      <c r="N317" s="69"/>
    </row>
    <row r="318" spans="1:14" s="65" customFormat="1" ht="14.25" customHeight="1" x14ac:dyDescent="0.25">
      <c r="A318" s="33">
        <v>2014</v>
      </c>
      <c r="B318" s="68">
        <v>41852</v>
      </c>
      <c r="C318" s="37"/>
      <c r="D318" s="37">
        <v>136.84726708809299</v>
      </c>
      <c r="E318" s="37">
        <v>129.26998619398003</v>
      </c>
      <c r="F318" s="37">
        <v>133.61397856642014</v>
      </c>
      <c r="G318" s="37">
        <v>51.147076999999996</v>
      </c>
      <c r="H318" s="37">
        <v>62.609354000000003</v>
      </c>
      <c r="I318" s="37">
        <v>115.03049267734941</v>
      </c>
      <c r="J318" s="70">
        <f t="shared" si="4"/>
        <v>4.3439923724401126</v>
      </c>
      <c r="K318" s="70">
        <v>119.5503105226652</v>
      </c>
      <c r="L318" s="33"/>
      <c r="M318" s="69"/>
      <c r="N318" s="69"/>
    </row>
    <row r="319" spans="1:14" s="65" customFormat="1" ht="14.25" customHeight="1" x14ac:dyDescent="0.25">
      <c r="A319" s="33">
        <v>2014</v>
      </c>
      <c r="B319" s="68">
        <v>41883</v>
      </c>
      <c r="C319" s="37"/>
      <c r="D319" s="37">
        <v>136.12827546066271</v>
      </c>
      <c r="E319" s="37">
        <v>128.51363951447328</v>
      </c>
      <c r="F319" s="37">
        <v>133.07131880571035</v>
      </c>
      <c r="G319" s="37">
        <v>51.023101000000004</v>
      </c>
      <c r="H319" s="37">
        <v>61.90102499999999</v>
      </c>
      <c r="I319" s="37">
        <v>112.2519961732751</v>
      </c>
      <c r="J319" s="70">
        <f t="shared" si="4"/>
        <v>4.5576792912370649</v>
      </c>
      <c r="K319" s="70">
        <v>116.66264037436869</v>
      </c>
      <c r="L319" s="33"/>
      <c r="M319" s="69"/>
      <c r="N319" s="69"/>
    </row>
    <row r="320" spans="1:14" s="65" customFormat="1" ht="14.25" customHeight="1" x14ac:dyDescent="0.25">
      <c r="A320" s="33">
        <v>2014</v>
      </c>
      <c r="B320" s="68">
        <v>41913</v>
      </c>
      <c r="C320" s="37"/>
      <c r="D320" s="37">
        <v>134.23615367320502</v>
      </c>
      <c r="E320" s="37">
        <v>126.75774663537119</v>
      </c>
      <c r="F320" s="37">
        <v>131.0819765451586</v>
      </c>
      <c r="G320" s="37">
        <v>46.725180999999992</v>
      </c>
      <c r="H320" s="37">
        <v>58.658971000000001</v>
      </c>
      <c r="I320" s="37">
        <v>103.16206356983766</v>
      </c>
      <c r="J320" s="70">
        <f t="shared" si="4"/>
        <v>4.3242299097874053</v>
      </c>
      <c r="K320" s="70">
        <v>107.21554299976945</v>
      </c>
      <c r="L320" s="33"/>
      <c r="M320" s="69"/>
      <c r="N320" s="69"/>
    </row>
    <row r="321" spans="1:14" s="65" customFormat="1" ht="14.25" customHeight="1" x14ac:dyDescent="0.25">
      <c r="A321" s="33">
        <v>2014</v>
      </c>
      <c r="B321" s="68">
        <v>41944</v>
      </c>
      <c r="C321" s="37"/>
      <c r="D321" s="37">
        <v>130.02474722300082</v>
      </c>
      <c r="E321" s="37">
        <v>122.47706851341709</v>
      </c>
      <c r="F321" s="37">
        <v>127.17997624801116</v>
      </c>
      <c r="G321" s="37">
        <v>46.322657</v>
      </c>
      <c r="H321" s="37">
        <v>57.794692999999995</v>
      </c>
      <c r="I321" s="37">
        <v>95.361194876256079</v>
      </c>
      <c r="J321" s="70">
        <f t="shared" si="4"/>
        <v>4.7029077345940635</v>
      </c>
      <c r="K321" s="70">
        <v>99.108159879364422</v>
      </c>
      <c r="L321" s="33"/>
      <c r="M321" s="69"/>
      <c r="N321" s="69"/>
    </row>
    <row r="322" spans="1:14" s="65" customFormat="1" ht="14.25" customHeight="1" x14ac:dyDescent="0.25">
      <c r="A322" s="33">
        <v>2014</v>
      </c>
      <c r="B322" s="68">
        <v>41974</v>
      </c>
      <c r="C322" s="37"/>
      <c r="D322" s="37">
        <v>123.70762704186185</v>
      </c>
      <c r="E322" s="37">
        <v>116.22203807356846</v>
      </c>
      <c r="F322" s="37">
        <v>122.36555881428799</v>
      </c>
      <c r="G322" s="37">
        <v>41.749200000000002</v>
      </c>
      <c r="H322" s="37">
        <v>51.403921999999994</v>
      </c>
      <c r="I322" s="37">
        <v>78.112251129016656</v>
      </c>
      <c r="J322" s="70">
        <f t="shared" si="4"/>
        <v>6.1435207407195378</v>
      </c>
      <c r="K322" s="70">
        <v>81.181464677297299</v>
      </c>
      <c r="L322" s="33"/>
      <c r="M322" s="69"/>
      <c r="N322" s="69"/>
    </row>
    <row r="323" spans="1:14" s="65" customFormat="1" ht="14.25" customHeight="1" x14ac:dyDescent="0.25">
      <c r="A323" s="33">
        <v>2015</v>
      </c>
      <c r="B323" s="68">
        <v>42005</v>
      </c>
      <c r="C323" s="37"/>
      <c r="D323" s="37">
        <v>116.2243203907766</v>
      </c>
      <c r="E323" s="37">
        <v>108.44509033561255</v>
      </c>
      <c r="F323" s="37">
        <v>115.84513017206709</v>
      </c>
      <c r="G323" s="37">
        <v>36.432616999999993</v>
      </c>
      <c r="H323" s="37">
        <v>46.331202999999995</v>
      </c>
      <c r="I323" s="37">
        <v>62.359625066878202</v>
      </c>
      <c r="J323" s="70">
        <f t="shared" si="4"/>
        <v>7.400039836454539</v>
      </c>
      <c r="K323" s="70">
        <v>64.809880991583796</v>
      </c>
      <c r="L323" s="33"/>
      <c r="M323" s="69"/>
      <c r="N323" s="69"/>
    </row>
    <row r="324" spans="1:14" s="65" customFormat="1" ht="14.25" customHeight="1" x14ac:dyDescent="0.25">
      <c r="A324" s="33">
        <v>2015</v>
      </c>
      <c r="B324" s="68">
        <v>42036</v>
      </c>
      <c r="C324" s="37"/>
      <c r="D324" s="37">
        <v>114.93909842636636</v>
      </c>
      <c r="E324" s="37">
        <v>107.19525562477767</v>
      </c>
      <c r="F324" s="37">
        <v>114.60482432705925</v>
      </c>
      <c r="G324" s="37">
        <v>37.270315999999994</v>
      </c>
      <c r="H324" s="37">
        <v>48.711153999999993</v>
      </c>
      <c r="I324" s="37">
        <v>67.118046563667406</v>
      </c>
      <c r="J324" s="70">
        <f t="shared" si="4"/>
        <v>7.4095687022815753</v>
      </c>
      <c r="K324" s="70">
        <v>69.755272029197684</v>
      </c>
      <c r="L324" s="33"/>
      <c r="M324" s="69"/>
      <c r="N324" s="69"/>
    </row>
    <row r="325" spans="1:14" s="65" customFormat="1" ht="14.25" customHeight="1" x14ac:dyDescent="0.25">
      <c r="A325" s="33">
        <v>2015</v>
      </c>
      <c r="B325" s="68">
        <v>42064</v>
      </c>
      <c r="C325" s="37"/>
      <c r="D325" s="37">
        <v>118.68251254995549</v>
      </c>
      <c r="E325" s="37">
        <v>111.0420528125703</v>
      </c>
      <c r="F325" s="37">
        <v>118.21098075553682</v>
      </c>
      <c r="G325" s="37">
        <v>36.843830999999994</v>
      </c>
      <c r="H325" s="37">
        <v>48.566274999999997</v>
      </c>
      <c r="I325" s="37">
        <v>71.268130373755085</v>
      </c>
      <c r="J325" s="70">
        <f t="shared" si="4"/>
        <v>7.1689279429665191</v>
      </c>
      <c r="K325" s="70">
        <v>74.068422365628123</v>
      </c>
      <c r="L325" s="33"/>
      <c r="M325" s="69"/>
      <c r="N325" s="69"/>
    </row>
    <row r="326" spans="1:14" s="65" customFormat="1" ht="14.25" customHeight="1" x14ac:dyDescent="0.25">
      <c r="A326" s="33">
        <v>2015</v>
      </c>
      <c r="B326" s="68">
        <v>42095</v>
      </c>
      <c r="C326" s="37"/>
      <c r="D326" s="37">
        <v>120.07416680655409</v>
      </c>
      <c r="E326" s="37">
        <v>112.54747322161757</v>
      </c>
      <c r="F326" s="37">
        <v>119.09091328262988</v>
      </c>
      <c r="G326" s="37">
        <v>36.473620000000004</v>
      </c>
      <c r="H326" s="37">
        <v>48.200792</v>
      </c>
      <c r="I326" s="37">
        <v>73.395920840562795</v>
      </c>
      <c r="J326" s="70">
        <f t="shared" si="4"/>
        <v>6.5434400610123191</v>
      </c>
      <c r="K326" s="70">
        <v>76.279818710313322</v>
      </c>
      <c r="L326" s="33"/>
      <c r="M326" s="69"/>
      <c r="N326" s="69"/>
    </row>
    <row r="327" spans="1:14" s="65" customFormat="1" ht="14.25" customHeight="1" x14ac:dyDescent="0.25">
      <c r="A327" s="33">
        <v>2015</v>
      </c>
      <c r="B327" s="68">
        <v>42125</v>
      </c>
      <c r="C327" s="37"/>
      <c r="D327" s="37">
        <v>123.32461669315381</v>
      </c>
      <c r="E327" s="37">
        <v>115.74955790764177</v>
      </c>
      <c r="F327" s="37">
        <v>120.9674548009347</v>
      </c>
      <c r="G327" s="37">
        <v>36.870227</v>
      </c>
      <c r="H327" s="37">
        <v>49.479604999999992</v>
      </c>
      <c r="I327" s="37">
        <v>77.56986598333674</v>
      </c>
      <c r="J327" s="70">
        <f t="shared" si="4"/>
        <v>5.2178968932929308</v>
      </c>
      <c r="K327" s="70">
        <v>80.61776794715469</v>
      </c>
      <c r="L327" s="33"/>
      <c r="M327" s="69"/>
      <c r="N327" s="69"/>
    </row>
    <row r="328" spans="1:14" s="65" customFormat="1" ht="14.25" customHeight="1" x14ac:dyDescent="0.25">
      <c r="A328" s="33">
        <v>2015</v>
      </c>
      <c r="B328" s="68">
        <v>42156</v>
      </c>
      <c r="C328" s="37"/>
      <c r="D328" s="37">
        <v>123.95593392286771</v>
      </c>
      <c r="E328" s="37">
        <v>116.39630253982509</v>
      </c>
      <c r="F328" s="37">
        <v>121.24244809918015</v>
      </c>
      <c r="G328" s="37">
        <v>37.112939000000004</v>
      </c>
      <c r="H328" s="37">
        <v>49.690142000000009</v>
      </c>
      <c r="I328" s="37">
        <v>74.12206824685039</v>
      </c>
      <c r="J328" s="70">
        <f t="shared" si="4"/>
        <v>4.8461455593550653</v>
      </c>
      <c r="K328" s="70">
        <v>77.03449815127172</v>
      </c>
      <c r="L328" s="33"/>
      <c r="M328" s="69"/>
      <c r="N328" s="69"/>
    </row>
    <row r="329" spans="1:14" s="65" customFormat="1" ht="14.25" customHeight="1" x14ac:dyDescent="0.25">
      <c r="A329" s="33">
        <v>2015</v>
      </c>
      <c r="B329" s="68">
        <v>42186</v>
      </c>
      <c r="C329" s="37"/>
      <c r="D329" s="37">
        <v>124.31426471807133</v>
      </c>
      <c r="E329" s="37">
        <v>116.40329866923989</v>
      </c>
      <c r="F329" s="37">
        <v>118.73215718132138</v>
      </c>
      <c r="G329" s="37">
        <v>36.493231000000002</v>
      </c>
      <c r="H329" s="37">
        <v>48.258850999999993</v>
      </c>
      <c r="I329" s="37">
        <v>69.031366034855225</v>
      </c>
      <c r="J329" s="70">
        <f t="shared" si="4"/>
        <v>2.3288585120814957</v>
      </c>
      <c r="K329" s="70">
        <v>71.743770309833195</v>
      </c>
      <c r="L329" s="33"/>
      <c r="M329" s="69"/>
      <c r="N329" s="69"/>
    </row>
    <row r="330" spans="1:14" s="65" customFormat="1" ht="14.25" customHeight="1" x14ac:dyDescent="0.25">
      <c r="A330" s="33">
        <v>2015</v>
      </c>
      <c r="B330" s="68">
        <v>42217</v>
      </c>
      <c r="C330" s="37"/>
      <c r="D330" s="37">
        <v>122.32786276759272</v>
      </c>
      <c r="E330" s="37">
        <v>114.48238158941869</v>
      </c>
      <c r="F330" s="37">
        <v>111.70248786533506</v>
      </c>
      <c r="G330" s="37">
        <v>30.375295999999999</v>
      </c>
      <c r="H330" s="37">
        <v>43.259473999999997</v>
      </c>
      <c r="I330" s="37">
        <v>58.072563754407639</v>
      </c>
      <c r="J330" s="70">
        <f t="shared" si="4"/>
        <v>-2.7798937240836352</v>
      </c>
      <c r="K330" s="70">
        <v>60.354370985440177</v>
      </c>
      <c r="L330" s="33"/>
      <c r="M330" s="69"/>
      <c r="N330" s="69"/>
    </row>
    <row r="331" spans="1:14" s="65" customFormat="1" ht="14.25" customHeight="1" x14ac:dyDescent="0.25">
      <c r="A331" s="33">
        <v>2015</v>
      </c>
      <c r="B331" s="68">
        <v>42248</v>
      </c>
      <c r="C331" s="37"/>
      <c r="D331" s="37">
        <v>118.63064912982597</v>
      </c>
      <c r="E331" s="37">
        <v>111.49316544650968</v>
      </c>
      <c r="F331" s="37">
        <v>109.81140500000002</v>
      </c>
      <c r="G331" s="37">
        <v>31.100999999999996</v>
      </c>
      <c r="H331" s="37">
        <v>43.381056000000008</v>
      </c>
      <c r="I331" s="37">
        <v>57.768470330677559</v>
      </c>
      <c r="J331" s="70">
        <f t="shared" si="4"/>
        <v>-1.6817604465096565</v>
      </c>
      <c r="K331" s="70">
        <v>60.038329017882909</v>
      </c>
      <c r="L331" s="33"/>
      <c r="M331" s="34"/>
      <c r="N331" s="69"/>
    </row>
    <row r="332" spans="1:14" s="65" customFormat="1" ht="14.25" customHeight="1" x14ac:dyDescent="0.25">
      <c r="A332" s="33">
        <v>2015</v>
      </c>
      <c r="B332" s="68">
        <v>42278</v>
      </c>
      <c r="C332" s="37"/>
      <c r="D332" s="37">
        <v>117.22148629725943</v>
      </c>
      <c r="E332" s="37">
        <v>108.8961583893322</v>
      </c>
      <c r="F332" s="37">
        <v>110.68269900000003</v>
      </c>
      <c r="G332" s="37">
        <v>31.28</v>
      </c>
      <c r="H332" s="37">
        <v>44.027853000000007</v>
      </c>
      <c r="I332" s="37">
        <v>59.403872084728683</v>
      </c>
      <c r="J332" s="70">
        <f t="shared" si="4"/>
        <v>1.7865406106678279</v>
      </c>
      <c r="K332" s="70">
        <v>61.737989542458074</v>
      </c>
      <c r="L332" s="75"/>
      <c r="M332" s="34"/>
      <c r="N332" s="75"/>
    </row>
    <row r="333" spans="1:14" s="65" customFormat="1" ht="14.25" customHeight="1" x14ac:dyDescent="0.25">
      <c r="A333" s="33">
        <v>2015</v>
      </c>
      <c r="B333" s="68">
        <v>42309</v>
      </c>
      <c r="C333" s="37"/>
      <c r="D333" s="37">
        <v>115.64095619123825</v>
      </c>
      <c r="E333" s="37">
        <v>107.23898834237428</v>
      </c>
      <c r="F333" s="37">
        <v>110.12272</v>
      </c>
      <c r="G333" s="37">
        <v>30.017999999999997</v>
      </c>
      <c r="H333" s="37">
        <v>41.568132999999996</v>
      </c>
      <c r="I333" s="37">
        <v>55.127563032791983</v>
      </c>
      <c r="J333" s="70">
        <f t="shared" si="4"/>
        <v>2.8837316576257166</v>
      </c>
      <c r="K333" s="70">
        <v>57.293654278382618</v>
      </c>
      <c r="L333" s="75"/>
      <c r="M333" s="34"/>
      <c r="N333" s="75"/>
    </row>
    <row r="334" spans="1:14" s="65" customFormat="1" ht="14.25" customHeight="1" x14ac:dyDescent="0.25">
      <c r="A334" s="33">
        <v>2015</v>
      </c>
      <c r="B334" s="68">
        <v>42339</v>
      </c>
      <c r="C334" s="37"/>
      <c r="D334" s="37">
        <v>112.35528805761152</v>
      </c>
      <c r="E334" s="37">
        <v>103.679396929288</v>
      </c>
      <c r="F334" s="37">
        <v>107.76825000000002</v>
      </c>
      <c r="G334" s="37">
        <v>28.588000000000001</v>
      </c>
      <c r="H334" s="37">
        <v>38.101939000000002</v>
      </c>
      <c r="I334" s="37">
        <v>48.998550513357465</v>
      </c>
      <c r="J334" s="70">
        <f t="shared" si="4"/>
        <v>4.0888530707120196</v>
      </c>
      <c r="K334" s="70">
        <v>50.923818482313045</v>
      </c>
      <c r="L334" s="75"/>
      <c r="M334" s="82"/>
      <c r="N334" s="75"/>
    </row>
    <row r="335" spans="1:14" s="65" customFormat="1" ht="14.25" customHeight="1" x14ac:dyDescent="0.25">
      <c r="A335" s="33">
        <v>2016</v>
      </c>
      <c r="B335" s="68">
        <v>42370</v>
      </c>
      <c r="C335" s="37"/>
      <c r="D335" s="37">
        <v>110.243857771554</v>
      </c>
      <c r="E335" s="37">
        <v>101.74238646628896</v>
      </c>
      <c r="F335" s="37">
        <v>102.52259600000002</v>
      </c>
      <c r="G335" s="37">
        <v>22.813000000000002</v>
      </c>
      <c r="H335" s="37">
        <v>35.185762999999994</v>
      </c>
      <c r="I335" s="37">
        <v>42.459905115070242</v>
      </c>
      <c r="J335" s="70">
        <f t="shared" si="4"/>
        <v>0.78020953371105861</v>
      </c>
      <c r="K335" s="70">
        <v>44.128254370843699</v>
      </c>
      <c r="L335" s="75"/>
      <c r="M335" s="34"/>
      <c r="N335" s="75"/>
    </row>
    <row r="336" spans="1:14" s="65" customFormat="1" ht="14.25" customHeight="1" x14ac:dyDescent="0.25">
      <c r="A336" s="33">
        <v>2016</v>
      </c>
      <c r="B336" s="68">
        <v>42401</v>
      </c>
      <c r="C336" s="37"/>
      <c r="D336" s="37">
        <v>109.71915383076616</v>
      </c>
      <c r="E336" s="37">
        <v>101.4025375718214</v>
      </c>
      <c r="F336" s="37">
        <v>101.020909</v>
      </c>
      <c r="G336" s="37">
        <v>21.891999999999999</v>
      </c>
      <c r="H336" s="37">
        <v>33.459595</v>
      </c>
      <c r="I336" s="37">
        <v>41.374195548226943</v>
      </c>
      <c r="J336" s="70">
        <f t="shared" si="4"/>
        <v>-0.38162857182139476</v>
      </c>
      <c r="K336" s="70">
        <v>42.999884728738337</v>
      </c>
      <c r="L336" s="75"/>
      <c r="M336" s="34"/>
      <c r="N336" s="75"/>
    </row>
    <row r="337" spans="1:14" s="65" customFormat="1" ht="14.25" customHeight="1" x14ac:dyDescent="0.25">
      <c r="A337" s="33">
        <v>2016</v>
      </c>
      <c r="B337" s="68">
        <v>42430</v>
      </c>
      <c r="C337" s="37"/>
      <c r="D337" s="37">
        <v>110.52776755351071</v>
      </c>
      <c r="E337" s="37">
        <v>101.72685884394333</v>
      </c>
      <c r="F337" s="37">
        <v>102.399034</v>
      </c>
      <c r="G337" s="37">
        <v>26.428000000000001</v>
      </c>
      <c r="H337" s="37">
        <v>38.213878999999999</v>
      </c>
      <c r="I337" s="37">
        <v>50.066985575467434</v>
      </c>
      <c r="J337" s="70">
        <f t="shared" si="4"/>
        <v>0.67217515605666733</v>
      </c>
      <c r="K337" s="70">
        <v>52.034234863879171</v>
      </c>
      <c r="L337" s="75"/>
      <c r="M337" s="34"/>
      <c r="N337" s="75"/>
    </row>
    <row r="338" spans="1:14" s="65" customFormat="1" ht="14.25" customHeight="1" x14ac:dyDescent="0.25">
      <c r="A338" s="33">
        <v>2016</v>
      </c>
      <c r="B338" s="68">
        <v>42461</v>
      </c>
      <c r="C338" s="37"/>
      <c r="D338" s="37">
        <v>115.01596319263851</v>
      </c>
      <c r="E338" s="37">
        <v>106.44284560816905</v>
      </c>
      <c r="F338" s="37">
        <v>106.943421</v>
      </c>
      <c r="G338" s="37">
        <v>27.398000000000003</v>
      </c>
      <c r="H338" s="37">
        <v>38.835974</v>
      </c>
      <c r="I338" s="37">
        <v>53.588712983307516</v>
      </c>
      <c r="J338" s="70">
        <f t="shared" si="4"/>
        <v>0.50057539183094946</v>
      </c>
      <c r="K338" s="70">
        <v>55.694339201295136</v>
      </c>
      <c r="L338" s="75"/>
      <c r="M338" s="34"/>
      <c r="N338" s="75"/>
    </row>
    <row r="339" spans="1:14" s="65" customFormat="1" ht="14.25" customHeight="1" x14ac:dyDescent="0.25">
      <c r="A339" s="33">
        <v>2016</v>
      </c>
      <c r="B339" s="68">
        <v>42491</v>
      </c>
      <c r="C339" s="37"/>
      <c r="D339" s="37">
        <v>117.18915883176636</v>
      </c>
      <c r="E339" s="37">
        <v>108.43411239403076</v>
      </c>
      <c r="F339" s="37">
        <v>109.07089400000002</v>
      </c>
      <c r="G339" s="37">
        <v>29.558000000000003</v>
      </c>
      <c r="H339" s="37">
        <v>42.078426</v>
      </c>
      <c r="I339" s="37">
        <v>59.619335102941363</v>
      </c>
      <c r="J339" s="70">
        <f t="shared" si="4"/>
        <v>0.63678160596926148</v>
      </c>
      <c r="K339" s="70">
        <v>61.961918607994868</v>
      </c>
      <c r="L339" s="75"/>
      <c r="M339" s="34"/>
      <c r="N339" s="75"/>
    </row>
    <row r="340" spans="1:14" s="65" customFormat="1" ht="14.25" customHeight="1" x14ac:dyDescent="0.25">
      <c r="A340" s="33">
        <v>2016</v>
      </c>
      <c r="B340" s="68">
        <v>42522</v>
      </c>
      <c r="C340" s="37"/>
      <c r="D340" s="37">
        <v>119.71385577115426</v>
      </c>
      <c r="E340" s="37">
        <v>110.96341401246198</v>
      </c>
      <c r="F340" s="37">
        <v>111.856993</v>
      </c>
      <c r="G340" s="37">
        <v>32.005000000000003</v>
      </c>
      <c r="H340" s="37">
        <v>44.299308000000003</v>
      </c>
      <c r="I340" s="37">
        <v>63.594832382048807</v>
      </c>
      <c r="J340" s="70">
        <f t="shared" si="4"/>
        <v>0.8935789875380209</v>
      </c>
      <c r="K340" s="70">
        <v>66.09362249917443</v>
      </c>
      <c r="L340" s="75"/>
      <c r="M340" s="34"/>
      <c r="N340" s="75"/>
    </row>
    <row r="341" spans="1:14" s="65" customFormat="1" ht="14.25" customHeight="1" x14ac:dyDescent="0.25">
      <c r="A341" s="33">
        <v>2016</v>
      </c>
      <c r="B341" s="68">
        <v>42552</v>
      </c>
      <c r="C341" s="37"/>
      <c r="D341" s="37">
        <v>120.4567573514703</v>
      </c>
      <c r="E341" s="37">
        <v>111.66290536362959</v>
      </c>
      <c r="F341" s="37">
        <v>112.65084500000002</v>
      </c>
      <c r="G341" s="37">
        <v>32.383000000000003</v>
      </c>
      <c r="H341" s="37">
        <v>44.492311999999998</v>
      </c>
      <c r="I341" s="37">
        <v>64.35079138995367</v>
      </c>
      <c r="J341" s="70">
        <f t="shared" si="4"/>
        <v>0.98793963637042737</v>
      </c>
      <c r="K341" s="70">
        <v>66.87928490949659</v>
      </c>
      <c r="L341" s="75"/>
      <c r="M341" s="34"/>
      <c r="N341" s="75"/>
    </row>
    <row r="342" spans="1:14" s="65" customFormat="1" ht="14.25" customHeight="1" x14ac:dyDescent="0.25">
      <c r="A342" s="33">
        <v>2016</v>
      </c>
      <c r="B342" s="68">
        <v>42583</v>
      </c>
      <c r="C342" s="37"/>
      <c r="D342" s="37">
        <v>118.35466493298658</v>
      </c>
      <c r="E342" s="37">
        <v>109.04960402185078</v>
      </c>
      <c r="F342" s="37">
        <v>110.68451</v>
      </c>
      <c r="G342" s="37">
        <v>30.033000000000001</v>
      </c>
      <c r="H342" s="37">
        <v>43.743884000000001</v>
      </c>
      <c r="I342" s="37">
        <v>64.673813359762022</v>
      </c>
      <c r="J342" s="70">
        <f t="shared" si="4"/>
        <v>1.6349059781492201</v>
      </c>
      <c r="K342" s="70">
        <v>67.214999170101819</v>
      </c>
      <c r="L342" s="75"/>
      <c r="M342" s="34"/>
      <c r="N342" s="75"/>
    </row>
    <row r="343" spans="1:14" s="65" customFormat="1" ht="14.25" customHeight="1" x14ac:dyDescent="0.25">
      <c r="A343" s="33">
        <v>2016</v>
      </c>
      <c r="B343" s="68">
        <v>42614</v>
      </c>
      <c r="C343" s="37"/>
      <c r="D343" s="37">
        <v>120.1286277255451</v>
      </c>
      <c r="E343" s="37">
        <v>111.21109967971043</v>
      </c>
      <c r="F343" s="37">
        <v>113.23174</v>
      </c>
      <c r="G343" s="37">
        <v>31.938999999999997</v>
      </c>
      <c r="H343" s="37">
        <v>44.483657000000001</v>
      </c>
      <c r="I343" s="37">
        <v>66.806140390135681</v>
      </c>
      <c r="J343" s="70">
        <f t="shared" si="4"/>
        <v>2.0206403202895729</v>
      </c>
      <c r="K343" s="70">
        <v>69.431110330575351</v>
      </c>
      <c r="L343" s="75"/>
      <c r="M343" s="34"/>
      <c r="N343" s="75"/>
    </row>
    <row r="344" spans="1:14" s="65" customFormat="1" ht="14.25" customHeight="1" x14ac:dyDescent="0.25">
      <c r="A344" s="33">
        <v>2016</v>
      </c>
      <c r="B344" s="68">
        <v>42644</v>
      </c>
      <c r="C344" s="37"/>
      <c r="D344" s="37">
        <v>123.22939287857572</v>
      </c>
      <c r="E344" s="37">
        <v>113.55512394232454</v>
      </c>
      <c r="F344" s="37">
        <v>115.64206800000001</v>
      </c>
      <c r="G344" s="37">
        <v>37.445</v>
      </c>
      <c r="H344" s="37">
        <v>50.250573000000003</v>
      </c>
      <c r="I344" s="37">
        <v>73.912360090185842</v>
      </c>
      <c r="J344" s="70">
        <f t="shared" si="4"/>
        <v>2.086944057675467</v>
      </c>
      <c r="K344" s="70">
        <v>76.816550069290486</v>
      </c>
      <c r="L344" s="75"/>
      <c r="M344" s="34"/>
      <c r="N344" s="75"/>
    </row>
    <row r="345" spans="1:14" s="65" customFormat="1" ht="14.25" customHeight="1" x14ac:dyDescent="0.25">
      <c r="A345" s="33">
        <v>2016</v>
      </c>
      <c r="B345" s="68">
        <v>42675</v>
      </c>
      <c r="C345" s="37"/>
      <c r="D345" s="37">
        <v>125.73935187037404</v>
      </c>
      <c r="E345" s="37">
        <v>115.88441626191999</v>
      </c>
      <c r="F345" s="37">
        <v>118.36027900000002</v>
      </c>
      <c r="G345" s="37">
        <v>35.246000000000002</v>
      </c>
      <c r="H345" s="37">
        <v>46.102402000000005</v>
      </c>
      <c r="I345" s="37">
        <v>68.279379633505116</v>
      </c>
      <c r="J345" s="70">
        <f t="shared" si="4"/>
        <v>2.4758627380800249</v>
      </c>
      <c r="K345" s="70">
        <v>70.962236599094524</v>
      </c>
      <c r="L345" s="75"/>
      <c r="M345" s="34"/>
      <c r="N345" s="75"/>
    </row>
    <row r="346" spans="1:14" s="65" customFormat="1" ht="14.25" customHeight="1" x14ac:dyDescent="0.25">
      <c r="A346" s="33">
        <v>2016</v>
      </c>
      <c r="B346" s="68">
        <v>42705</v>
      </c>
      <c r="C346" s="37"/>
      <c r="D346" s="37">
        <v>123.64245549109823</v>
      </c>
      <c r="E346" s="37">
        <v>114.07237962180028</v>
      </c>
      <c r="F346" s="37">
        <v>117.16027500000001</v>
      </c>
      <c r="G346" s="37">
        <v>38.634999999999998</v>
      </c>
      <c r="H346" s="37">
        <v>50.012331000000003</v>
      </c>
      <c r="I346" s="37">
        <v>78.995563045654862</v>
      </c>
      <c r="J346" s="70">
        <f t="shared" si="4"/>
        <v>3.0878953781997325</v>
      </c>
      <c r="K346" s="70">
        <v>82.099483990825476</v>
      </c>
      <c r="L346" s="75"/>
      <c r="M346" s="34"/>
      <c r="N346" s="75"/>
    </row>
    <row r="347" spans="1:14" s="65" customFormat="1" ht="14.25" customHeight="1" x14ac:dyDescent="0.25">
      <c r="A347" s="33">
        <v>2017</v>
      </c>
      <c r="B347" s="68">
        <v>42736</v>
      </c>
      <c r="C347" s="37"/>
      <c r="D347" s="37">
        <v>127.85468793758751</v>
      </c>
      <c r="E347" s="37">
        <v>118.69498198043139</v>
      </c>
      <c r="F347" s="37">
        <v>121.99151200000001</v>
      </c>
      <c r="G347" s="37">
        <v>40.68</v>
      </c>
      <c r="H347" s="37">
        <v>51.987026999999998</v>
      </c>
      <c r="I347" s="37">
        <v>82.655938014135984</v>
      </c>
      <c r="J347" s="70">
        <f t="shared" si="4"/>
        <v>3.2965300195686211</v>
      </c>
      <c r="K347" s="70">
        <v>85.903683676718643</v>
      </c>
      <c r="L347" s="75"/>
      <c r="M347" s="34"/>
      <c r="N347" s="75"/>
    </row>
    <row r="348" spans="1:14" s="65" customFormat="1" ht="14.25" customHeight="1" x14ac:dyDescent="0.25">
      <c r="A348" s="33">
        <v>2017</v>
      </c>
      <c r="B348" s="68">
        <v>42767</v>
      </c>
      <c r="C348" s="37"/>
      <c r="D348" s="37">
        <v>128.865300060012</v>
      </c>
      <c r="E348" s="37">
        <v>119.86249365467899</v>
      </c>
      <c r="F348" s="37">
        <v>122.79895400000001</v>
      </c>
      <c r="G348" s="37">
        <v>40.42</v>
      </c>
      <c r="H348" s="37">
        <v>51.645923000000003</v>
      </c>
      <c r="I348" s="37">
        <v>82.188779740015988</v>
      </c>
      <c r="J348" s="70">
        <f t="shared" si="4"/>
        <v>2.9364603453210236</v>
      </c>
      <c r="K348" s="70">
        <v>85.418169658353705</v>
      </c>
      <c r="L348" s="75"/>
      <c r="M348" s="34"/>
      <c r="N348" s="75"/>
    </row>
    <row r="349" spans="1:14" s="65" customFormat="1" ht="14.25" customHeight="1" x14ac:dyDescent="0.25">
      <c r="A349" s="33">
        <v>2017</v>
      </c>
      <c r="B349" s="68">
        <v>42795</v>
      </c>
      <c r="C349" s="37"/>
      <c r="D349" s="37">
        <v>128.4</v>
      </c>
      <c r="E349" s="37">
        <v>119.39</v>
      </c>
      <c r="F349" s="37">
        <v>122.34</v>
      </c>
      <c r="G349" s="37">
        <v>39.58</v>
      </c>
      <c r="H349" s="37">
        <v>52.21</v>
      </c>
      <c r="I349" s="37">
        <v>78.633021609442693</v>
      </c>
      <c r="J349" s="70">
        <f t="shared" si="4"/>
        <v>2.9500000000000028</v>
      </c>
      <c r="K349" s="70">
        <v>81.722697451294025</v>
      </c>
      <c r="L349" s="75"/>
      <c r="M349" s="34"/>
      <c r="N349" s="75"/>
    </row>
    <row r="350" spans="1:14" s="65" customFormat="1" ht="14.25" customHeight="1" x14ac:dyDescent="0.25">
      <c r="A350" s="33">
        <v>2017</v>
      </c>
      <c r="B350" s="68">
        <v>42826</v>
      </c>
      <c r="C350" s="37"/>
      <c r="D350" s="37">
        <v>126.71065113022605</v>
      </c>
      <c r="E350" s="37">
        <v>117.30161929557933</v>
      </c>
      <c r="F350" s="37">
        <v>119.89196800000002</v>
      </c>
      <c r="G350" s="37">
        <v>39.771999999999998</v>
      </c>
      <c r="H350" s="37">
        <v>51.420867999999999</v>
      </c>
      <c r="I350" s="37">
        <v>76.819641651230967</v>
      </c>
      <c r="J350" s="70">
        <f t="shared" si="4"/>
        <v>2.5903487044206912</v>
      </c>
      <c r="K350" s="70">
        <v>79.838065541493648</v>
      </c>
      <c r="L350" s="75"/>
      <c r="M350" s="34"/>
      <c r="N350" s="75"/>
    </row>
    <row r="351" spans="1:14" s="65" customFormat="1" ht="14.25" customHeight="1" x14ac:dyDescent="0.25">
      <c r="A351" s="33">
        <v>2017</v>
      </c>
      <c r="B351" s="68">
        <v>42856</v>
      </c>
      <c r="C351" s="37"/>
      <c r="D351" s="37">
        <v>125.00732846569312</v>
      </c>
      <c r="E351" s="37">
        <v>115.52119641367757</v>
      </c>
      <c r="F351" s="37">
        <v>117.39835600000001</v>
      </c>
      <c r="G351" s="37">
        <v>36.472000000000001</v>
      </c>
      <c r="H351" s="37">
        <v>47.964980000000004</v>
      </c>
      <c r="I351" s="37">
        <v>72.895320569633483</v>
      </c>
      <c r="J351" s="70">
        <f t="shared" si="4"/>
        <v>1.8771595863224348</v>
      </c>
      <c r="K351" s="70">
        <v>75.75954868065088</v>
      </c>
      <c r="L351" s="75"/>
      <c r="M351" s="34"/>
      <c r="N351" s="75"/>
    </row>
    <row r="352" spans="1:14" s="65" customFormat="1" ht="14.25" customHeight="1" x14ac:dyDescent="0.25">
      <c r="A352" s="33">
        <v>2017</v>
      </c>
      <c r="B352" s="68">
        <v>42887</v>
      </c>
      <c r="C352" s="37"/>
      <c r="D352" s="37">
        <v>124.95604920984195</v>
      </c>
      <c r="E352" s="37">
        <v>115.54842345179736</v>
      </c>
      <c r="F352" s="37">
        <v>117.53635100000001</v>
      </c>
      <c r="G352" s="37">
        <v>35.731000000000002</v>
      </c>
      <c r="H352" s="37">
        <v>45.579840999999995</v>
      </c>
      <c r="I352" s="37">
        <v>68.98877784877466</v>
      </c>
      <c r="J352" s="70">
        <f t="shared" si="4"/>
        <v>1.9879275482026486</v>
      </c>
      <c r="K352" s="70">
        <v>71.699508734036868</v>
      </c>
      <c r="L352" s="75"/>
      <c r="M352" s="75"/>
      <c r="N352" s="75"/>
    </row>
    <row r="353" spans="1:14" s="65" customFormat="1" ht="14.25" customHeight="1" x14ac:dyDescent="0.25">
      <c r="A353" s="33">
        <v>2017</v>
      </c>
      <c r="B353" s="68">
        <v>42917</v>
      </c>
      <c r="C353" s="37"/>
      <c r="D353" s="37">
        <v>123.12639927985599</v>
      </c>
      <c r="E353" s="37">
        <v>113.90453891802687</v>
      </c>
      <c r="F353" s="37">
        <v>115.39712500000002</v>
      </c>
      <c r="G353" s="37">
        <v>34.986999999999995</v>
      </c>
      <c r="H353" s="37">
        <v>46.466909000000008</v>
      </c>
      <c r="I353" s="37">
        <v>69.064696983883906</v>
      </c>
      <c r="J353" s="70">
        <f t="shared" si="4"/>
        <v>1.492586081973144</v>
      </c>
      <c r="K353" s="70">
        <v>71.778410910022316</v>
      </c>
      <c r="L353" s="75"/>
      <c r="M353" s="75"/>
      <c r="N353" s="75"/>
    </row>
    <row r="354" spans="1:14" s="65" customFormat="1" ht="14.25" customHeight="1" x14ac:dyDescent="0.25">
      <c r="A354" s="33">
        <v>2017</v>
      </c>
      <c r="B354" s="68">
        <v>42948</v>
      </c>
      <c r="C354" s="37"/>
      <c r="D354" s="37">
        <v>125.18053810762152</v>
      </c>
      <c r="E354" s="37">
        <v>115.64066330084985</v>
      </c>
      <c r="F354" s="37">
        <v>117.34635300000002</v>
      </c>
      <c r="G354" s="37">
        <v>36.914999999999999</v>
      </c>
      <c r="H354" s="37">
        <v>48.691034000000002</v>
      </c>
      <c r="I354" s="37">
        <v>74.165465893565724</v>
      </c>
      <c r="J354" s="70">
        <f t="shared" si="4"/>
        <v>1.7056896991501702</v>
      </c>
      <c r="K354" s="70">
        <v>77.07960099330964</v>
      </c>
      <c r="L354" s="75"/>
      <c r="M354" s="75"/>
      <c r="N354" s="75"/>
    </row>
    <row r="355" spans="1:14" s="65" customFormat="1" ht="14.25" customHeight="1" x14ac:dyDescent="0.25">
      <c r="A355" s="33">
        <v>2017</v>
      </c>
      <c r="B355" s="68">
        <v>42979</v>
      </c>
      <c r="C355" s="37"/>
      <c r="D355" s="37">
        <v>128.47947589517901</v>
      </c>
      <c r="E355" s="37">
        <v>118.93381260515331</v>
      </c>
      <c r="F355" s="37">
        <v>120.516535</v>
      </c>
      <c r="G355" s="37">
        <v>38.503</v>
      </c>
      <c r="H355" s="37">
        <v>50.593099000000002</v>
      </c>
      <c r="I355" s="37">
        <v>78.131565395966788</v>
      </c>
      <c r="J355" s="70">
        <f t="shared" ref="J355:J390" si="5">F355-E355</f>
        <v>1.582722394846698</v>
      </c>
      <c r="K355" s="70">
        <v>81.201537847094826</v>
      </c>
      <c r="L355" s="75"/>
      <c r="M355" s="75"/>
      <c r="N355" s="75"/>
    </row>
    <row r="356" spans="1:14" s="65" customFormat="1" ht="14.25" customHeight="1" x14ac:dyDescent="0.25">
      <c r="A356" s="33">
        <v>2017</v>
      </c>
      <c r="B356" s="68">
        <v>43009</v>
      </c>
      <c r="C356" s="37"/>
      <c r="D356" s="37">
        <v>126.62902180436086</v>
      </c>
      <c r="E356" s="37">
        <v>117.15004263590676</v>
      </c>
      <c r="F356" s="37">
        <v>120.34368400000002</v>
      </c>
      <c r="G356" s="37">
        <v>39.948</v>
      </c>
      <c r="H356" s="37">
        <v>51.687528</v>
      </c>
      <c r="I356" s="37">
        <v>81.511618194486033</v>
      </c>
      <c r="J356" s="70">
        <f t="shared" si="5"/>
        <v>3.193641364093267</v>
      </c>
      <c r="K356" s="70">
        <v>84.714400847511655</v>
      </c>
      <c r="L356" s="75"/>
      <c r="M356" s="75"/>
      <c r="N356" s="75"/>
    </row>
    <row r="357" spans="1:14" s="65" customFormat="1" ht="14.25" customHeight="1" x14ac:dyDescent="0.25">
      <c r="A357" s="33">
        <v>2017</v>
      </c>
      <c r="B357" s="68">
        <v>43040</v>
      </c>
      <c r="C357" s="37"/>
      <c r="D357" s="37">
        <v>128.71128125625123</v>
      </c>
      <c r="E357" s="37">
        <v>119.12486065179394</v>
      </c>
      <c r="F357" s="37">
        <v>122.71624100000002</v>
      </c>
      <c r="G357" s="37">
        <v>43.43</v>
      </c>
      <c r="H357" s="37">
        <v>54.172713999999999</v>
      </c>
      <c r="I357" s="37">
        <v>87.70350036803022</v>
      </c>
      <c r="J357" s="70">
        <f t="shared" si="5"/>
        <v>3.5913803482060871</v>
      </c>
      <c r="K357" s="70">
        <v>91.149576593852899</v>
      </c>
      <c r="L357" s="75"/>
      <c r="M357" s="75"/>
      <c r="N357" s="75"/>
    </row>
    <row r="358" spans="1:14" s="65" customFormat="1" ht="14.25" customHeight="1" x14ac:dyDescent="0.25">
      <c r="A358" s="33">
        <v>2017</v>
      </c>
      <c r="B358" s="68">
        <v>43070</v>
      </c>
      <c r="C358" s="37"/>
      <c r="D358" s="37">
        <v>129.52745200000001</v>
      </c>
      <c r="E358" s="37">
        <v>119.99395848164082</v>
      </c>
      <c r="F358" s="37">
        <v>123.51376900000005</v>
      </c>
      <c r="G358" s="37">
        <v>43.587999999999994</v>
      </c>
      <c r="H358" s="37">
        <v>53.110375000000005</v>
      </c>
      <c r="I358" s="37">
        <v>89.577716062451003</v>
      </c>
      <c r="J358" s="70">
        <f t="shared" si="5"/>
        <v>3.5198105183592361</v>
      </c>
      <c r="K358" s="70">
        <v>93.097434618619729</v>
      </c>
      <c r="L358" s="75"/>
      <c r="M358" s="75"/>
      <c r="N358" s="75"/>
    </row>
    <row r="359" spans="1:14" s="65" customFormat="1" ht="14.25" customHeight="1" x14ac:dyDescent="0.25">
      <c r="A359" s="33">
        <v>2018</v>
      </c>
      <c r="B359" s="68">
        <v>43101</v>
      </c>
      <c r="C359" s="37"/>
      <c r="D359" s="37">
        <v>130.512359</v>
      </c>
      <c r="E359" s="37">
        <v>121.16115017585402</v>
      </c>
      <c r="F359" s="37">
        <v>124.55389200000002</v>
      </c>
      <c r="G359" s="37">
        <v>45.918999999999997</v>
      </c>
      <c r="H359" s="37">
        <v>55.511188999999995</v>
      </c>
      <c r="I359" s="37">
        <v>93.306186040930811</v>
      </c>
      <c r="J359" s="70">
        <f t="shared" si="5"/>
        <v>3.3927418241460003</v>
      </c>
      <c r="K359" s="70">
        <v>96.972404927161818</v>
      </c>
      <c r="L359" s="75"/>
      <c r="M359" s="75"/>
      <c r="N359" s="75"/>
    </row>
    <row r="360" spans="1:14" s="65" customFormat="1" ht="14.25" customHeight="1" x14ac:dyDescent="0.25">
      <c r="A360" s="33">
        <v>2018</v>
      </c>
      <c r="B360" s="68">
        <v>43132</v>
      </c>
      <c r="C360" s="37"/>
      <c r="D360" s="37">
        <v>131.13535200000001</v>
      </c>
      <c r="E360" s="37">
        <v>121.44174087831497</v>
      </c>
      <c r="F360" s="37">
        <v>124.66208400000001</v>
      </c>
      <c r="G360" s="37">
        <v>42.870999999999995</v>
      </c>
      <c r="H360" s="37">
        <v>51.935262999999992</v>
      </c>
      <c r="I360" s="37">
        <v>89.612992618654857</v>
      </c>
      <c r="J360" s="70">
        <f t="shared" si="5"/>
        <v>3.2203431216850333</v>
      </c>
      <c r="K360" s="70">
        <v>93.134097273453094</v>
      </c>
      <c r="L360" s="75"/>
      <c r="M360" s="75"/>
      <c r="N360" s="75"/>
    </row>
    <row r="361" spans="1:14" s="65" customFormat="1" ht="14.25" customHeight="1" x14ac:dyDescent="0.25">
      <c r="A361" s="33">
        <v>2018</v>
      </c>
      <c r="B361" s="68">
        <v>43160</v>
      </c>
      <c r="C361" s="37"/>
      <c r="D361" s="37">
        <v>128.96147199999999</v>
      </c>
      <c r="E361" s="37">
        <v>119.10934065825049</v>
      </c>
      <c r="F361" s="37">
        <v>122.79467300000002</v>
      </c>
      <c r="G361" s="37">
        <v>44.19700000000001</v>
      </c>
      <c r="H361" s="37">
        <v>52.507654999999993</v>
      </c>
      <c r="I361" s="37">
        <v>88.901932648496143</v>
      </c>
      <c r="J361" s="70">
        <f t="shared" si="5"/>
        <v>3.685332341749529</v>
      </c>
      <c r="K361" s="70">
        <v>92.395098089374557</v>
      </c>
      <c r="L361" s="75"/>
      <c r="M361" s="75"/>
      <c r="N361" s="75"/>
    </row>
    <row r="362" spans="1:14" s="65" customFormat="1" ht="14.25" customHeight="1" x14ac:dyDescent="0.25">
      <c r="A362" s="33">
        <v>2018</v>
      </c>
      <c r="B362" s="68">
        <v>43191</v>
      </c>
      <c r="C362" s="37"/>
      <c r="D362" s="37">
        <v>130.04430000000002</v>
      </c>
      <c r="E362" s="37">
        <v>120.57402320978301</v>
      </c>
      <c r="F362" s="37">
        <v>124.15899500000002</v>
      </c>
      <c r="G362" s="37">
        <v>45.932999999999993</v>
      </c>
      <c r="H362" s="37">
        <v>55.43107599999999</v>
      </c>
      <c r="I362" s="37">
        <v>93.961883176237947</v>
      </c>
      <c r="J362" s="70">
        <f t="shared" si="5"/>
        <v>3.5849717902170113</v>
      </c>
      <c r="K362" s="70">
        <v>97.653865940761605</v>
      </c>
      <c r="L362" s="75"/>
      <c r="M362" s="75"/>
      <c r="N362" s="75"/>
    </row>
    <row r="363" spans="1:14" s="65" customFormat="1" ht="14.25" customHeight="1" x14ac:dyDescent="0.25">
      <c r="A363" s="33">
        <v>2018</v>
      </c>
      <c r="B363" s="68">
        <v>43221</v>
      </c>
      <c r="C363" s="37"/>
      <c r="D363" s="37">
        <v>134.33191400000001</v>
      </c>
      <c r="E363" s="37">
        <v>124.66952596204509</v>
      </c>
      <c r="F363" s="37">
        <v>128.29019600000001</v>
      </c>
      <c r="G363" s="37">
        <v>49.49</v>
      </c>
      <c r="H363" s="37">
        <v>60.610683000000002</v>
      </c>
      <c r="I363" s="37">
        <v>106.45656931397846</v>
      </c>
      <c r="J363" s="70">
        <f t="shared" si="5"/>
        <v>3.6206700379549233</v>
      </c>
      <c r="K363" s="70">
        <v>110.6394976014026</v>
      </c>
      <c r="L363" s="75"/>
      <c r="M363" s="75"/>
      <c r="N363" s="75"/>
    </row>
    <row r="364" spans="1:14" s="65" customFormat="1" ht="14.25" customHeight="1" x14ac:dyDescent="0.25">
      <c r="A364" s="33">
        <v>2018</v>
      </c>
      <c r="B364" s="68">
        <v>43252</v>
      </c>
      <c r="C364" s="37"/>
      <c r="D364" s="37">
        <v>138.25261300000003</v>
      </c>
      <c r="E364" s="37">
        <v>127.94497893990926</v>
      </c>
      <c r="F364" s="37">
        <v>131.87631600000003</v>
      </c>
      <c r="G364" s="37">
        <v>48.933999999999997</v>
      </c>
      <c r="H364" s="37">
        <v>60.878896999999995</v>
      </c>
      <c r="I364" s="37">
        <v>105.31817030443884</v>
      </c>
      <c r="J364" s="70">
        <f t="shared" si="5"/>
        <v>3.9313370600907689</v>
      </c>
      <c r="K364" s="70">
        <v>109.45636822482159</v>
      </c>
      <c r="L364" s="75"/>
      <c r="M364" s="75"/>
      <c r="N364" s="75"/>
    </row>
    <row r="365" spans="1:14" s="65" customFormat="1" ht="14.25" customHeight="1" x14ac:dyDescent="0.25">
      <c r="A365" s="33">
        <v>2018</v>
      </c>
      <c r="B365" s="68">
        <v>43282</v>
      </c>
      <c r="C365" s="37"/>
      <c r="D365" s="37">
        <v>137.72792799999999</v>
      </c>
      <c r="E365" s="37">
        <v>127.61783494655224</v>
      </c>
      <c r="F365" s="37">
        <v>131.79739000000006</v>
      </c>
      <c r="G365" s="37">
        <v>48.463999999999999</v>
      </c>
      <c r="H365" s="37">
        <v>60.911133</v>
      </c>
      <c r="I365" s="37">
        <v>105.57693823199598</v>
      </c>
      <c r="J365" s="70">
        <f t="shared" si="5"/>
        <v>4.1795550534478281</v>
      </c>
      <c r="K365" s="70">
        <v>109.72530375115666</v>
      </c>
      <c r="L365" s="75"/>
      <c r="M365" s="75"/>
      <c r="N365" s="75"/>
    </row>
    <row r="366" spans="1:14" s="65" customFormat="1" ht="14.25" customHeight="1" x14ac:dyDescent="0.25">
      <c r="A366" s="33">
        <v>2018</v>
      </c>
      <c r="B366" s="68">
        <v>43313</v>
      </c>
      <c r="C366" s="37"/>
      <c r="D366" s="37">
        <v>138.68757100000002</v>
      </c>
      <c r="E366" s="37">
        <v>128.61607556446174</v>
      </c>
      <c r="F366" s="37">
        <v>132.49018200000003</v>
      </c>
      <c r="G366" s="37">
        <v>49.098999999999997</v>
      </c>
      <c r="H366" s="37">
        <v>61.818066000000002</v>
      </c>
      <c r="I366" s="37">
        <v>106.30041368675056</v>
      </c>
      <c r="J366" s="70">
        <f t="shared" si="5"/>
        <v>3.8741064355382946</v>
      </c>
      <c r="K366" s="70">
        <v>110.47720625333959</v>
      </c>
      <c r="L366" s="75"/>
      <c r="M366" s="75"/>
      <c r="N366" s="75"/>
    </row>
    <row r="367" spans="1:14" s="65" customFormat="1" ht="14.25" customHeight="1" x14ac:dyDescent="0.25">
      <c r="A367" s="33">
        <v>2018</v>
      </c>
      <c r="B367" s="68">
        <v>43344</v>
      </c>
      <c r="C367" s="37"/>
      <c r="D367" s="37">
        <v>140.89387900000003</v>
      </c>
      <c r="E367" s="37">
        <v>130.75124439175903</v>
      </c>
      <c r="F367" s="37">
        <v>134.48279000000002</v>
      </c>
      <c r="G367" s="37">
        <v>51.298000000000002</v>
      </c>
      <c r="H367" s="37">
        <v>63.797067999999996</v>
      </c>
      <c r="I367" s="37">
        <v>110.68770579084966</v>
      </c>
      <c r="J367" s="70">
        <f t="shared" si="5"/>
        <v>3.7315456082409924</v>
      </c>
      <c r="K367" s="70">
        <v>115.03688535399222</v>
      </c>
      <c r="L367" s="75"/>
      <c r="M367" s="75"/>
      <c r="N367" s="75"/>
    </row>
    <row r="368" spans="1:14" s="65" customFormat="1" ht="14.25" customHeight="1" x14ac:dyDescent="0.25">
      <c r="A368" s="33">
        <v>2018</v>
      </c>
      <c r="B368" s="68">
        <v>43374</v>
      </c>
      <c r="C368" s="37"/>
      <c r="D368" s="37">
        <v>141.371228</v>
      </c>
      <c r="E368" s="37">
        <v>130.88156036733116</v>
      </c>
      <c r="F368" s="37">
        <v>136.616613</v>
      </c>
      <c r="G368" s="37">
        <v>53.597000000000001</v>
      </c>
      <c r="H368" s="37">
        <v>66.463595999999995</v>
      </c>
      <c r="I368" s="37">
        <v>116.57085559257602</v>
      </c>
      <c r="J368" s="70">
        <f t="shared" si="5"/>
        <v>5.7350526326688396</v>
      </c>
      <c r="K368" s="70">
        <v>121.15119790953808</v>
      </c>
      <c r="L368" s="75"/>
      <c r="M368" s="75"/>
      <c r="N368" s="75"/>
    </row>
    <row r="369" spans="1:14" s="65" customFormat="1" ht="14.25" customHeight="1" x14ac:dyDescent="0.25">
      <c r="A369" s="33">
        <v>2018</v>
      </c>
      <c r="B369" s="68">
        <v>43405</v>
      </c>
      <c r="C369" s="37"/>
      <c r="D369" s="37">
        <v>138.93476100000001</v>
      </c>
      <c r="E369" s="37">
        <v>128.61109268958873</v>
      </c>
      <c r="F369" s="37">
        <v>137.05865400000002</v>
      </c>
      <c r="G369" s="37">
        <v>51.558</v>
      </c>
      <c r="H369" s="37">
        <v>63.818389000000003</v>
      </c>
      <c r="I369" s="37">
        <v>100.9316222451079</v>
      </c>
      <c r="J369" s="70">
        <f t="shared" si="5"/>
        <v>8.4475613104112881</v>
      </c>
      <c r="K369" s="70">
        <v>104.89746240420112</v>
      </c>
      <c r="L369" s="75"/>
      <c r="M369" s="75"/>
      <c r="N369" s="75"/>
    </row>
    <row r="370" spans="1:14" s="65" customFormat="1" ht="14.25" customHeight="1" x14ac:dyDescent="0.25">
      <c r="A370" s="33">
        <v>2018</v>
      </c>
      <c r="B370" s="68">
        <v>43435</v>
      </c>
      <c r="C370" s="37"/>
      <c r="D370" s="37">
        <v>131.38100400000002</v>
      </c>
      <c r="E370" s="83">
        <v>120.97308660849616</v>
      </c>
      <c r="F370" s="83">
        <v>131.004212</v>
      </c>
      <c r="G370" s="37">
        <v>46.966999999999999</v>
      </c>
      <c r="H370" s="37">
        <v>58.978699999999996</v>
      </c>
      <c r="I370" s="37">
        <v>85.690681474131424</v>
      </c>
      <c r="J370" s="70">
        <f t="shared" si="5"/>
        <v>10.031125391503835</v>
      </c>
      <c r="K370" s="70">
        <v>89.057669324826037</v>
      </c>
      <c r="L370" s="34"/>
      <c r="M370" s="75"/>
      <c r="N370" s="75"/>
    </row>
    <row r="371" spans="1:14" s="65" customFormat="1" ht="14.25" customHeight="1" x14ac:dyDescent="0.25">
      <c r="A371" s="33">
        <v>2019</v>
      </c>
      <c r="B371" s="68">
        <v>43466</v>
      </c>
      <c r="C371" s="37"/>
      <c r="D371" s="37">
        <v>129.554945</v>
      </c>
      <c r="E371" s="83">
        <v>119.45654401687585</v>
      </c>
      <c r="F371" s="83">
        <v>129.268337</v>
      </c>
      <c r="G371" s="37">
        <v>46.58700000000001</v>
      </c>
      <c r="H371" s="37">
        <v>56.722091999999996</v>
      </c>
      <c r="I371" s="37">
        <v>86.05626996458173</v>
      </c>
      <c r="J371" s="70">
        <f t="shared" si="5"/>
        <v>9.8117929831241497</v>
      </c>
      <c r="K371" s="70">
        <v>89.437622644503108</v>
      </c>
      <c r="L371" s="34"/>
      <c r="M371" s="75"/>
      <c r="N371" s="75"/>
    </row>
    <row r="372" spans="1:14" s="65" customFormat="1" ht="14.25" customHeight="1" x14ac:dyDescent="0.25">
      <c r="A372" s="33">
        <v>2019</v>
      </c>
      <c r="B372" s="68">
        <v>43497</v>
      </c>
      <c r="C372" s="37"/>
      <c r="D372" s="37">
        <v>129.294465</v>
      </c>
      <c r="E372" s="83">
        <v>118.85497628714059</v>
      </c>
      <c r="F372" s="83">
        <v>128.93373100000002</v>
      </c>
      <c r="G372" s="37">
        <v>47.216999999999999</v>
      </c>
      <c r="H372" s="37">
        <v>59.333861999999996</v>
      </c>
      <c r="I372" s="37">
        <v>92.084914988476243</v>
      </c>
      <c r="J372" s="70">
        <f t="shared" si="5"/>
        <v>10.078754712859435</v>
      </c>
      <c r="K372" s="70">
        <v>95.703147270734888</v>
      </c>
      <c r="L372" s="34"/>
      <c r="M372" s="75"/>
      <c r="N372" s="75"/>
    </row>
    <row r="373" spans="1:14" s="65" customFormat="1" ht="14.25" customHeight="1" x14ac:dyDescent="0.25">
      <c r="A373" s="33">
        <v>2019</v>
      </c>
      <c r="B373" s="68">
        <v>43525</v>
      </c>
      <c r="C373" s="37"/>
      <c r="D373" s="37">
        <v>131.81125500000005</v>
      </c>
      <c r="E373" s="83">
        <v>120.41189380413699</v>
      </c>
      <c r="F373" s="83">
        <v>130.71726200000003</v>
      </c>
      <c r="G373" s="37">
        <v>46.593000000000004</v>
      </c>
      <c r="H373" s="37">
        <v>58.145568000000004</v>
      </c>
      <c r="I373" s="37">
        <v>94.397944144261871</v>
      </c>
      <c r="J373" s="70">
        <f t="shared" si="5"/>
        <v>10.305368195863039</v>
      </c>
      <c r="K373" s="70">
        <v>98.10706076693954</v>
      </c>
      <c r="L373" s="34"/>
      <c r="M373" s="75"/>
      <c r="N373" s="75"/>
    </row>
    <row r="374" spans="1:14" s="65" customFormat="1" ht="14.25" customHeight="1" x14ac:dyDescent="0.25">
      <c r="A374" s="33">
        <v>2019</v>
      </c>
      <c r="B374" s="68">
        <v>43556</v>
      </c>
      <c r="C374" s="37"/>
      <c r="D374" s="37">
        <v>135.48427500000003</v>
      </c>
      <c r="E374" s="83">
        <v>124.09554601739137</v>
      </c>
      <c r="F374" s="83">
        <v>132.85270000000003</v>
      </c>
      <c r="G374" s="37">
        <v>47.866999999999997</v>
      </c>
      <c r="H374" s="37">
        <v>60.179288</v>
      </c>
      <c r="I374" s="37">
        <v>102.12872899593499</v>
      </c>
      <c r="J374" s="70">
        <f t="shared" si="5"/>
        <v>8.7571539826086564</v>
      </c>
      <c r="K374" s="70">
        <v>106.14160628691562</v>
      </c>
      <c r="L374" s="34"/>
      <c r="M374" s="75"/>
      <c r="N374" s="75"/>
    </row>
    <row r="375" spans="1:14" s="65" customFormat="1" ht="14.25" customHeight="1" x14ac:dyDescent="0.25">
      <c r="A375" s="33">
        <v>2019</v>
      </c>
      <c r="B375" s="68">
        <v>43586</v>
      </c>
      <c r="C375" s="37"/>
      <c r="D375" s="37">
        <v>139.082594</v>
      </c>
      <c r="E375" s="37">
        <v>128.06936805155308</v>
      </c>
      <c r="F375" s="37">
        <v>135.32845200000003</v>
      </c>
      <c r="G375" s="37">
        <v>47.835000000000001</v>
      </c>
      <c r="H375" s="37">
        <v>60.810038000000006</v>
      </c>
      <c r="I375" s="37">
        <v>104.59334555680539</v>
      </c>
      <c r="J375" s="70">
        <f t="shared" si="5"/>
        <v>7.2590839484469427</v>
      </c>
      <c r="K375" s="70">
        <v>108.70306341287801</v>
      </c>
      <c r="L375" s="34"/>
      <c r="M375" s="75"/>
      <c r="N375" s="75"/>
    </row>
    <row r="376" spans="1:14" s="65" customFormat="1" ht="14.25" customHeight="1" x14ac:dyDescent="0.25">
      <c r="A376" s="33">
        <v>2019</v>
      </c>
      <c r="B376" s="68">
        <v>43617</v>
      </c>
      <c r="C376" s="37"/>
      <c r="D376" s="37">
        <v>139.09061300000002</v>
      </c>
      <c r="E376" s="37">
        <v>127.63025546430912</v>
      </c>
      <c r="F376" s="37">
        <v>133.39047800000003</v>
      </c>
      <c r="G376" s="37">
        <v>44.270999999999994</v>
      </c>
      <c r="H376" s="37">
        <v>57.259907000000005</v>
      </c>
      <c r="I376" s="37">
        <v>97.040777845473798</v>
      </c>
      <c r="J376" s="70">
        <f t="shared" si="5"/>
        <v>5.7602225356909145</v>
      </c>
      <c r="K376" s="70">
        <v>100.853737602671</v>
      </c>
      <c r="L376" s="34"/>
      <c r="M376" s="75"/>
      <c r="N376" s="75"/>
    </row>
    <row r="377" spans="1:14" s="65" customFormat="1" ht="14.25" customHeight="1" x14ac:dyDescent="0.25">
      <c r="A377" s="33">
        <v>2019</v>
      </c>
      <c r="B377" s="68">
        <v>43647</v>
      </c>
      <c r="C377" s="37"/>
      <c r="D377" s="37">
        <v>138.290772</v>
      </c>
      <c r="E377" s="37">
        <v>127.38444123948818</v>
      </c>
      <c r="F377" s="37">
        <v>131.76071899999999</v>
      </c>
      <c r="G377" s="37">
        <v>47.427000000000007</v>
      </c>
      <c r="H377" s="37">
        <v>59.763061</v>
      </c>
      <c r="I377" s="37">
        <v>97.648337840019863</v>
      </c>
      <c r="J377" s="70">
        <f t="shared" si="5"/>
        <v>4.3762777605118117</v>
      </c>
      <c r="K377" s="70">
        <v>101.48517005435022</v>
      </c>
      <c r="L377" s="84"/>
      <c r="M377" s="84"/>
      <c r="N377" s="84"/>
    </row>
    <row r="378" spans="1:14" s="65" customFormat="1" ht="14.25" customHeight="1" x14ac:dyDescent="0.25">
      <c r="A378" s="33">
        <v>2019</v>
      </c>
      <c r="B378" s="68">
        <v>43678</v>
      </c>
      <c r="C378" s="37"/>
      <c r="D378" s="37">
        <v>139.81091700000002</v>
      </c>
      <c r="E378" s="37">
        <v>128.50965250850726</v>
      </c>
      <c r="F378" s="37">
        <v>132.57667200000003</v>
      </c>
      <c r="G378" s="37">
        <v>47.498999999999995</v>
      </c>
      <c r="H378" s="37">
        <v>58.796839999999996</v>
      </c>
      <c r="I378" s="37">
        <v>93.861792277727417</v>
      </c>
      <c r="J378" s="70">
        <f t="shared" si="5"/>
        <v>4.067019491492772</v>
      </c>
      <c r="K378" s="70">
        <v>97.549842236099309</v>
      </c>
      <c r="L378" s="84"/>
      <c r="M378" s="84"/>
      <c r="N378" s="84"/>
    </row>
    <row r="379" spans="1:14" s="65" customFormat="1" ht="14.25" customHeight="1" x14ac:dyDescent="0.25">
      <c r="A379" s="33">
        <v>2019</v>
      </c>
      <c r="B379" s="68">
        <v>43709</v>
      </c>
      <c r="C379" s="37"/>
      <c r="D379" s="37">
        <v>138.83101099999999</v>
      </c>
      <c r="E379" s="37">
        <v>126.99454306314246</v>
      </c>
      <c r="F379" s="37">
        <v>131.270388</v>
      </c>
      <c r="G379" s="37">
        <v>46.69</v>
      </c>
      <c r="H379" s="37">
        <v>60.001689000000006</v>
      </c>
      <c r="I379" s="37">
        <v>94.726272752001279</v>
      </c>
      <c r="J379" s="70">
        <f t="shared" si="5"/>
        <v>4.2758449368575384</v>
      </c>
      <c r="K379" s="70">
        <v>98.448290175726129</v>
      </c>
      <c r="L379" s="84"/>
      <c r="M379" s="84"/>
      <c r="N379" s="84"/>
    </row>
    <row r="380" spans="1:14" s="65" customFormat="1" ht="14.25" customHeight="1" x14ac:dyDescent="0.25">
      <c r="A380" s="33">
        <v>2019</v>
      </c>
      <c r="B380" s="68">
        <v>43739</v>
      </c>
      <c r="C380" s="37"/>
      <c r="D380" s="37">
        <v>138.74026599999999</v>
      </c>
      <c r="E380" s="37">
        <v>127.06862438007403</v>
      </c>
      <c r="F380" s="37">
        <v>131.89280200000002</v>
      </c>
      <c r="G380" s="37">
        <v>48.338000000000001</v>
      </c>
      <c r="H380" s="37">
        <v>59.274475000000002</v>
      </c>
      <c r="I380" s="37">
        <v>90.763494996134142</v>
      </c>
      <c r="J380" s="70">
        <f t="shared" si="5"/>
        <v>4.8241776199259903</v>
      </c>
      <c r="K380" s="70">
        <v>94.329805587686849</v>
      </c>
      <c r="L380" s="84"/>
      <c r="M380" s="84"/>
      <c r="N380" s="84"/>
    </row>
    <row r="381" spans="1:14" s="65" customFormat="1" ht="14.25" customHeight="1" x14ac:dyDescent="0.25">
      <c r="A381" s="33">
        <v>2019</v>
      </c>
      <c r="B381" s="68">
        <v>43770</v>
      </c>
      <c r="C381" s="37"/>
      <c r="D381" s="37">
        <v>137.59993000000003</v>
      </c>
      <c r="E381" s="37">
        <v>125.64531106170166</v>
      </c>
      <c r="F381" s="37">
        <v>130.283996</v>
      </c>
      <c r="G381" s="37">
        <v>46.49</v>
      </c>
      <c r="H381" s="37">
        <v>58.377034999999999</v>
      </c>
      <c r="I381" s="37">
        <v>92.835782003298434</v>
      </c>
      <c r="J381" s="70">
        <f t="shared" si="5"/>
        <v>4.6386849382983399</v>
      </c>
      <c r="K381" s="70">
        <v>96.483517611623611</v>
      </c>
      <c r="L381" s="84"/>
      <c r="M381" s="84"/>
      <c r="N381" s="84"/>
    </row>
    <row r="382" spans="1:14" s="65" customFormat="1" ht="14.25" customHeight="1" x14ac:dyDescent="0.25">
      <c r="A382" s="33">
        <v>2019</v>
      </c>
      <c r="B382" s="68">
        <v>43800</v>
      </c>
      <c r="C382" s="37"/>
      <c r="D382" s="37">
        <v>136.57962000000003</v>
      </c>
      <c r="E382" s="37">
        <v>124.41482605562705</v>
      </c>
      <c r="F382" s="37">
        <v>129.43001800000002</v>
      </c>
      <c r="G382" s="37">
        <v>46.302</v>
      </c>
      <c r="H382" s="37">
        <v>57.518974</v>
      </c>
      <c r="I382" s="37">
        <v>97.221079070181133</v>
      </c>
      <c r="J382" s="70">
        <f t="shared" si="5"/>
        <v>5.0151919443729724</v>
      </c>
      <c r="K382" s="70">
        <v>101.04112328536851</v>
      </c>
      <c r="L382" s="84"/>
      <c r="M382" s="84"/>
      <c r="N382" s="84"/>
    </row>
    <row r="383" spans="1:14" s="65" customFormat="1" ht="14.25" customHeight="1" x14ac:dyDescent="0.25">
      <c r="A383" s="33">
        <v>2020</v>
      </c>
      <c r="B383" s="68">
        <v>43831</v>
      </c>
      <c r="C383" s="37"/>
      <c r="D383" s="37">
        <v>139.21163100000001</v>
      </c>
      <c r="E383" s="37">
        <v>127.14053499783053</v>
      </c>
      <c r="F383" s="37">
        <v>132.63434700000005</v>
      </c>
      <c r="G383" s="37">
        <v>48.196999999999996</v>
      </c>
      <c r="H383" s="37">
        <v>59.820064999999992</v>
      </c>
      <c r="I383" s="37">
        <v>94.771884759771112</v>
      </c>
      <c r="J383" s="70">
        <f t="shared" si="5"/>
        <v>5.4938120021695198</v>
      </c>
      <c r="K383" s="70">
        <v>98.495694386257853</v>
      </c>
      <c r="L383" s="85"/>
      <c r="M383" s="84"/>
      <c r="N383" s="84"/>
    </row>
    <row r="384" spans="1:14" s="65" customFormat="1" ht="14.25" customHeight="1" x14ac:dyDescent="0.25">
      <c r="A384" s="33">
        <v>2020</v>
      </c>
      <c r="B384" s="68">
        <v>43862</v>
      </c>
      <c r="C384" s="37"/>
      <c r="D384" s="37">
        <v>136.10098099999999</v>
      </c>
      <c r="E384" s="37">
        <v>123.57707195860047</v>
      </c>
      <c r="F384" s="37">
        <v>127.78902900000001</v>
      </c>
      <c r="G384" s="37">
        <v>41.061999999999998</v>
      </c>
      <c r="H384" s="37">
        <v>54.200303000000005</v>
      </c>
      <c r="I384" s="37">
        <v>85.756813322910673</v>
      </c>
      <c r="J384" s="70">
        <f t="shared" si="5"/>
        <v>4.2119570413995433</v>
      </c>
      <c r="K384" s="70">
        <v>89.126399649046888</v>
      </c>
      <c r="L384" s="85"/>
      <c r="M384" s="84"/>
      <c r="N384" s="84"/>
    </row>
    <row r="385" spans="1:14" s="65" customFormat="1" ht="14.25" customHeight="1" x14ac:dyDescent="0.25">
      <c r="A385" s="33">
        <v>2020</v>
      </c>
      <c r="B385" s="68">
        <v>43891</v>
      </c>
      <c r="C385" s="37"/>
      <c r="D385" s="37">
        <v>132.73801499999999</v>
      </c>
      <c r="E385" s="37">
        <v>120.23922409101044</v>
      </c>
      <c r="F385" s="37">
        <v>124.08827100000002</v>
      </c>
      <c r="G385" s="37">
        <v>31.941000000000003</v>
      </c>
      <c r="H385" s="37">
        <v>46.225133000000007</v>
      </c>
      <c r="I385" s="37">
        <v>59.351462605719249</v>
      </c>
      <c r="J385" s="70">
        <f t="shared" si="5"/>
        <v>3.8490469089895782</v>
      </c>
      <c r="K385" s="70">
        <v>61.683520772099207</v>
      </c>
      <c r="L385" s="85"/>
      <c r="M385" s="84"/>
      <c r="N385" s="84"/>
    </row>
    <row r="386" spans="1:14" s="65" customFormat="1" ht="14.25" customHeight="1" x14ac:dyDescent="0.25">
      <c r="A386" s="33">
        <v>2020</v>
      </c>
      <c r="B386" s="68">
        <v>43922</v>
      </c>
      <c r="C386" s="37"/>
      <c r="D386" s="37">
        <v>123.12772199999999</v>
      </c>
      <c r="E386" s="45">
        <v>108.97024894010003</v>
      </c>
      <c r="F386" s="45">
        <v>115.81342800000002</v>
      </c>
      <c r="G386" s="37">
        <v>22.42</v>
      </c>
      <c r="H386" s="37">
        <v>41.226679999999995</v>
      </c>
      <c r="I386" s="37">
        <v>36.30729502195102</v>
      </c>
      <c r="J386" s="70">
        <f t="shared" si="5"/>
        <v>6.8431790598999811</v>
      </c>
      <c r="K386" s="70">
        <v>37.733893797074522</v>
      </c>
      <c r="L386" s="85"/>
      <c r="M386" s="84"/>
      <c r="N386" s="84"/>
    </row>
    <row r="387" spans="1:14" s="65" customFormat="1" ht="14.25" customHeight="1" x14ac:dyDescent="0.25">
      <c r="A387" s="33">
        <v>2020</v>
      </c>
      <c r="B387" s="68">
        <v>43952</v>
      </c>
      <c r="C387" s="37"/>
      <c r="D387" s="37">
        <v>118.84571300000002</v>
      </c>
      <c r="E387" s="45">
        <v>104.77955978448874</v>
      </c>
      <c r="F387" s="45">
        <v>111.61575500000001</v>
      </c>
      <c r="G387" s="37">
        <v>20.263999999999999</v>
      </c>
      <c r="H387" s="37">
        <v>38.399377999999999</v>
      </c>
      <c r="I387" s="37">
        <v>41.34164139335379</v>
      </c>
      <c r="J387" s="70">
        <f t="shared" si="5"/>
        <v>6.8361952155112675</v>
      </c>
      <c r="K387" s="70">
        <v>42.966051444768972</v>
      </c>
      <c r="L387" s="86"/>
      <c r="M387" s="84"/>
      <c r="N387" s="84"/>
    </row>
    <row r="388" spans="1:14" s="65" customFormat="1" ht="14.25" customHeight="1" x14ac:dyDescent="0.25">
      <c r="A388" s="33">
        <v>2020</v>
      </c>
      <c r="B388" s="68">
        <v>43983</v>
      </c>
      <c r="C388" s="37"/>
      <c r="D388" s="37">
        <v>120.09104500000001</v>
      </c>
      <c r="E388" s="45">
        <v>105.83473123234158</v>
      </c>
      <c r="F388" s="45">
        <v>111.901504</v>
      </c>
      <c r="G388" s="37">
        <v>26.212</v>
      </c>
      <c r="H388" s="37">
        <v>43.236078999999997</v>
      </c>
      <c r="I388" s="37">
        <v>56.651833707502639</v>
      </c>
      <c r="J388" s="70">
        <f t="shared" si="5"/>
        <v>6.0667727676584207</v>
      </c>
      <c r="K388" s="70">
        <v>58.877817122867548</v>
      </c>
      <c r="L388" s="85"/>
      <c r="M388" s="84"/>
      <c r="N388" s="84"/>
    </row>
    <row r="389" spans="1:14" s="65" customFormat="1" ht="14.25" customHeight="1" x14ac:dyDescent="0.25">
      <c r="A389" s="33">
        <v>2020</v>
      </c>
      <c r="B389" s="68">
        <v>44013</v>
      </c>
      <c r="C389" s="37"/>
      <c r="D389" s="37">
        <v>124.59393900000001</v>
      </c>
      <c r="E389" s="45">
        <v>111.14734000553091</v>
      </c>
      <c r="F389" s="45">
        <v>116.54763400000002</v>
      </c>
      <c r="G389" s="37">
        <v>27.307999999999996</v>
      </c>
      <c r="H389" s="37">
        <v>46.035930999999998</v>
      </c>
      <c r="I389" s="37">
        <v>64.68293262397502</v>
      </c>
      <c r="J389" s="70">
        <f t="shared" si="5"/>
        <v>5.4002939944691093</v>
      </c>
      <c r="K389" s="70">
        <v>67.224476751593713</v>
      </c>
      <c r="L389" s="85"/>
      <c r="M389" s="84"/>
      <c r="N389" s="84"/>
    </row>
    <row r="390" spans="1:14" s="65" customFormat="1" ht="14.25" customHeight="1" x14ac:dyDescent="0.25">
      <c r="A390" s="33">
        <v>2020</v>
      </c>
      <c r="B390" s="68">
        <v>44044</v>
      </c>
      <c r="C390" s="37"/>
      <c r="D390" s="37">
        <v>126.336862</v>
      </c>
      <c r="E390" s="45">
        <v>112.76531780648548</v>
      </c>
      <c r="F390" s="45">
        <v>117.67415600000002</v>
      </c>
      <c r="G390" s="37">
        <v>27.206</v>
      </c>
      <c r="H390" s="37">
        <v>46.129862000000003</v>
      </c>
      <c r="I390" s="37">
        <v>64.797170042547435</v>
      </c>
      <c r="J390" s="70">
        <f t="shared" si="5"/>
        <v>4.9088381935145406</v>
      </c>
      <c r="K390" s="70">
        <v>67.343202826269817</v>
      </c>
      <c r="L390" s="85"/>
      <c r="M390" s="84"/>
      <c r="N390" s="84"/>
    </row>
    <row r="391" spans="1:14" s="65" customFormat="1" ht="14.25" customHeight="1" x14ac:dyDescent="0.25">
      <c r="A391" s="33">
        <v>2020</v>
      </c>
      <c r="B391" s="68">
        <v>44075</v>
      </c>
      <c r="C391" s="37"/>
      <c r="D391" s="37">
        <v>126.50775600000001</v>
      </c>
      <c r="E391" s="45">
        <v>113.21191476594808</v>
      </c>
      <c r="F391" s="45">
        <v>117.99736700000001</v>
      </c>
      <c r="G391" s="37">
        <v>25.427000000000003</v>
      </c>
      <c r="H391" s="37">
        <v>42.372526999999998</v>
      </c>
      <c r="I391" s="37">
        <v>61.200367477522278</v>
      </c>
      <c r="J391" s="70">
        <f t="shared" ref="J391:J396" si="6">F391-E391</f>
        <v>4.785452234051931</v>
      </c>
      <c r="K391" s="70">
        <v>63.605073452664627</v>
      </c>
      <c r="L391" s="85"/>
      <c r="M391" s="84"/>
      <c r="N391" s="84"/>
    </row>
    <row r="392" spans="1:14" s="65" customFormat="1" ht="14.25" customHeight="1" x14ac:dyDescent="0.25">
      <c r="A392" s="33">
        <v>2020</v>
      </c>
      <c r="B392" s="68">
        <v>44105</v>
      </c>
      <c r="C392" s="37"/>
      <c r="D392" s="37">
        <v>126.557069</v>
      </c>
      <c r="E392" s="45">
        <v>113.15444174330244</v>
      </c>
      <c r="F392" s="45">
        <v>117.84985400000001</v>
      </c>
      <c r="G392" s="37">
        <v>26.052</v>
      </c>
      <c r="H392" s="37">
        <v>44.345288000000004</v>
      </c>
      <c r="I392" s="37">
        <v>58.583400102801974</v>
      </c>
      <c r="J392" s="70">
        <f t="shared" si="6"/>
        <v>4.6954122566975656</v>
      </c>
      <c r="K392" s="70">
        <v>60.885279292058534</v>
      </c>
      <c r="L392" s="85"/>
      <c r="M392" s="84"/>
      <c r="N392" s="84"/>
    </row>
    <row r="393" spans="1:14" s="65" customFormat="1" ht="14.25" customHeight="1" x14ac:dyDescent="0.25">
      <c r="A393" s="33">
        <v>2020</v>
      </c>
      <c r="B393" s="68">
        <v>44136</v>
      </c>
      <c r="C393" s="37"/>
      <c r="D393" s="37">
        <v>126.02777400000002</v>
      </c>
      <c r="E393" s="45">
        <v>112.50638720531757</v>
      </c>
      <c r="F393" s="45">
        <v>117.04967500000001</v>
      </c>
      <c r="G393" s="37">
        <v>27.427</v>
      </c>
      <c r="H393" s="37">
        <v>43.061591999999997</v>
      </c>
      <c r="I393" s="37">
        <v>59.581106288610371</v>
      </c>
      <c r="J393" s="70">
        <f t="shared" si="6"/>
        <v>4.5432877946824419</v>
      </c>
      <c r="K393" s="70">
        <v>61.922187693888453</v>
      </c>
      <c r="L393" s="85"/>
      <c r="M393" s="84"/>
      <c r="N393" s="84"/>
    </row>
    <row r="394" spans="1:14" s="65" customFormat="1" ht="14.25" customHeight="1" x14ac:dyDescent="0.25">
      <c r="A394" s="33">
        <v>2020</v>
      </c>
      <c r="B394" s="68">
        <v>44166</v>
      </c>
      <c r="C394" s="37"/>
      <c r="D394" s="37">
        <v>127.20975899999999</v>
      </c>
      <c r="E394" s="45">
        <v>114.04074095604393</v>
      </c>
      <c r="F394" s="45">
        <v>118.66165900000001</v>
      </c>
      <c r="G394" s="37">
        <v>31.550999999999998</v>
      </c>
      <c r="H394" s="37">
        <v>48.146515999999998</v>
      </c>
      <c r="I394" s="37">
        <v>68.248833680795812</v>
      </c>
      <c r="J394" s="70">
        <f t="shared" si="6"/>
        <v>4.6209180439560811</v>
      </c>
      <c r="K394" s="70">
        <v>70.93049042426199</v>
      </c>
      <c r="L394" s="85"/>
      <c r="M394" s="84"/>
      <c r="N394" s="84"/>
    </row>
    <row r="395" spans="1:14" s="65" customFormat="1" ht="14.25" customHeight="1" x14ac:dyDescent="0.25">
      <c r="A395" s="33">
        <v>2021</v>
      </c>
      <c r="B395" s="68">
        <v>44197</v>
      </c>
      <c r="C395" s="37"/>
      <c r="D395" s="37">
        <v>130.17470500000002</v>
      </c>
      <c r="E395" s="45">
        <v>117.25180097462729</v>
      </c>
      <c r="F395" s="45">
        <v>121.73464200000002</v>
      </c>
      <c r="G395" s="37">
        <v>34.623999999999995</v>
      </c>
      <c r="H395" s="37">
        <v>49.851803999999994</v>
      </c>
      <c r="I395" s="37">
        <v>74.884683068302593</v>
      </c>
      <c r="J395" s="70">
        <f t="shared" si="6"/>
        <v>4.4828410253727355</v>
      </c>
      <c r="K395" s="70">
        <v>77.827077897665774</v>
      </c>
      <c r="L395" s="85"/>
      <c r="M395" s="84"/>
      <c r="N395" s="84"/>
    </row>
    <row r="396" spans="1:14" s="65" customFormat="1" ht="14.25" customHeight="1" x14ac:dyDescent="0.25">
      <c r="A396" s="33">
        <v>2021</v>
      </c>
      <c r="B396" s="68">
        <v>44228</v>
      </c>
      <c r="C396" s="37"/>
      <c r="D396" s="37">
        <v>133.63621500000002</v>
      </c>
      <c r="E396" s="45">
        <v>120.68762654261788</v>
      </c>
      <c r="F396" s="45">
        <v>124.91251400000003</v>
      </c>
      <c r="G396" s="37">
        <v>36.858000000000004</v>
      </c>
      <c r="H396" s="37">
        <v>52.818608000000005</v>
      </c>
      <c r="I396" s="37">
        <v>81.262149603300301</v>
      </c>
      <c r="J396" s="70">
        <f t="shared" si="6"/>
        <v>4.2248874573821524</v>
      </c>
      <c r="K396" s="70">
        <v>84.455130050284353</v>
      </c>
      <c r="L396" s="85"/>
      <c r="M396" s="84"/>
      <c r="N396" s="84"/>
    </row>
    <row r="397" spans="1:14" s="65" customFormat="1" ht="14.25" customHeight="1" x14ac:dyDescent="0.25">
      <c r="A397" s="33">
        <v>2021</v>
      </c>
      <c r="B397" s="68">
        <v>44256</v>
      </c>
      <c r="C397" s="37"/>
      <c r="D397" s="37">
        <v>137.09541000000002</v>
      </c>
      <c r="E397" s="45">
        <v>124.04262709890705</v>
      </c>
      <c r="F397" s="45">
        <v>128.108541</v>
      </c>
      <c r="G397" s="37">
        <v>39.006</v>
      </c>
      <c r="H397" s="37">
        <v>55.739204999999998</v>
      </c>
      <c r="I397" s="37">
        <v>87.25361619573826</v>
      </c>
      <c r="J397" s="70">
        <f t="shared" ref="J397" si="7">F397-E397</f>
        <v>4.065913901092955</v>
      </c>
      <c r="K397" s="70">
        <v>90.682015417290827</v>
      </c>
      <c r="L397" s="85"/>
      <c r="M397" s="84"/>
      <c r="N397" s="84"/>
    </row>
    <row r="398" spans="1:14" s="65" customFormat="1" ht="14.25" customHeight="1" x14ac:dyDescent="0.25">
      <c r="A398" s="33">
        <v>2021</v>
      </c>
      <c r="B398" s="68">
        <v>44287</v>
      </c>
      <c r="C398" s="37"/>
      <c r="D398" s="37">
        <v>138.41515700000002</v>
      </c>
      <c r="E398" s="45">
        <v>125.47293416743182</v>
      </c>
      <c r="F398" s="45">
        <v>129.22425900000002</v>
      </c>
      <c r="G398" s="37">
        <v>41.247</v>
      </c>
      <c r="H398" s="37">
        <v>54.181308999999999</v>
      </c>
      <c r="I398" s="37">
        <v>87.618287438782289</v>
      </c>
      <c r="J398" s="70">
        <f t="shared" ref="J398" si="8">F398-E398</f>
        <v>3.7513248325682014</v>
      </c>
      <c r="K398" s="70">
        <v>91.061015448759747</v>
      </c>
      <c r="L398" s="85"/>
      <c r="M398" s="84"/>
      <c r="N398" s="84"/>
    </row>
    <row r="399" spans="1:14" s="65" customFormat="1" ht="14.25" customHeight="1" x14ac:dyDescent="0.25">
      <c r="A399" s="33">
        <v>2021</v>
      </c>
      <c r="B399" s="68">
        <v>44317</v>
      </c>
      <c r="C399" s="37"/>
      <c r="D399" s="37">
        <v>140.53873100000001</v>
      </c>
      <c r="E399" s="45">
        <v>127.30722371334338</v>
      </c>
      <c r="F399" s="45">
        <v>130.93111900000002</v>
      </c>
      <c r="G399" s="37">
        <v>39.533999999999999</v>
      </c>
      <c r="H399" s="37">
        <v>56.469793000000003</v>
      </c>
      <c r="I399" s="37">
        <v>89.500177575864797</v>
      </c>
      <c r="J399" s="70">
        <f t="shared" ref="J399" si="9">F399-E399</f>
        <v>3.6238952866566478</v>
      </c>
      <c r="K399" s="70">
        <v>93.016849463039833</v>
      </c>
      <c r="L399" s="85"/>
      <c r="M399" s="84"/>
      <c r="N399" s="84"/>
    </row>
    <row r="400" spans="1:14" s="65" customFormat="1" ht="14.25" customHeight="1" x14ac:dyDescent="0.25">
      <c r="A400" s="33">
        <v>2021</v>
      </c>
      <c r="B400" s="68">
        <v>44348</v>
      </c>
      <c r="C400" s="37"/>
      <c r="D400" s="37">
        <v>142.554143149</v>
      </c>
      <c r="E400" s="45">
        <v>129.318973927591</v>
      </c>
      <c r="F400" s="45">
        <v>132.90879920000006</v>
      </c>
      <c r="G400" s="37">
        <v>39.905000000000001</v>
      </c>
      <c r="H400" s="37">
        <v>56.754742999999998</v>
      </c>
      <c r="I400" s="37">
        <v>94.983791660875767</v>
      </c>
      <c r="J400" s="70">
        <f t="shared" ref="J400:J406" si="10">F400-E400</f>
        <v>3.5898252724090582</v>
      </c>
      <c r="K400" s="70">
        <v>98.715927606505076</v>
      </c>
      <c r="L400" s="85"/>
      <c r="M400" s="84"/>
      <c r="N400" s="84"/>
    </row>
    <row r="401" spans="1:14" s="65" customFormat="1" ht="14.25" customHeight="1" x14ac:dyDescent="0.25">
      <c r="A401" s="33">
        <v>2021</v>
      </c>
      <c r="B401" s="68">
        <v>44378</v>
      </c>
      <c r="C401" s="37"/>
      <c r="D401" s="37">
        <v>146.87655023000002</v>
      </c>
      <c r="E401" s="45">
        <v>132.74321642951182</v>
      </c>
      <c r="F401" s="45">
        <v>135.36591206400001</v>
      </c>
      <c r="G401" s="37">
        <v>41.717000000000006</v>
      </c>
      <c r="H401" s="37">
        <v>58.049390999999993</v>
      </c>
      <c r="I401" s="37">
        <v>100.60070515476764</v>
      </c>
      <c r="J401" s="70">
        <f t="shared" si="10"/>
        <v>2.6226956344881955</v>
      </c>
      <c r="K401" s="70">
        <v>104.55354280526139</v>
      </c>
      <c r="L401" s="85"/>
      <c r="M401" s="84"/>
      <c r="N401" s="84"/>
    </row>
    <row r="402" spans="1:14" s="65" customFormat="1" ht="14.25" customHeight="1" x14ac:dyDescent="0.25">
      <c r="A402" s="33">
        <v>2021</v>
      </c>
      <c r="B402" s="68">
        <v>44409</v>
      </c>
      <c r="C402" s="37"/>
      <c r="D402" s="37">
        <v>147.99973723000002</v>
      </c>
      <c r="E402" s="45">
        <v>134.52450499631419</v>
      </c>
      <c r="F402" s="45">
        <v>136.92315600000001</v>
      </c>
      <c r="G402" s="37">
        <v>39.771000000000001</v>
      </c>
      <c r="H402" s="37">
        <v>57.425378000000002</v>
      </c>
      <c r="I402" s="37">
        <v>96.275807660769914</v>
      </c>
      <c r="J402" s="70">
        <f t="shared" si="10"/>
        <v>2.3986510036858135</v>
      </c>
      <c r="K402" s="70">
        <v>100.05870994527891</v>
      </c>
      <c r="L402" s="85"/>
      <c r="M402" s="84"/>
      <c r="N402" s="84"/>
    </row>
    <row r="403" spans="1:14" s="65" customFormat="1" ht="14.25" customHeight="1" x14ac:dyDescent="0.25">
      <c r="A403" s="33">
        <v>2021</v>
      </c>
      <c r="B403" s="68">
        <v>44440</v>
      </c>
      <c r="C403" s="37"/>
      <c r="D403" s="37">
        <v>147.85043623000004</v>
      </c>
      <c r="E403" s="45">
        <v>134.58779662975132</v>
      </c>
      <c r="F403" s="45">
        <v>136.84381500000001</v>
      </c>
      <c r="G403" s="37">
        <v>41.478999999999999</v>
      </c>
      <c r="H403" s="37">
        <v>59.647313000000004</v>
      </c>
      <c r="I403" s="37">
        <v>98.934125729028139</v>
      </c>
      <c r="J403" s="70">
        <f t="shared" si="10"/>
        <v>2.2560183702486825</v>
      </c>
      <c r="K403" s="70">
        <v>102.82147956515431</v>
      </c>
      <c r="L403" s="85"/>
      <c r="M403" s="84"/>
      <c r="N403" s="84"/>
    </row>
    <row r="404" spans="1:14" s="65" customFormat="1" ht="14.25" customHeight="1" x14ac:dyDescent="0.25">
      <c r="A404" s="33">
        <v>2021</v>
      </c>
      <c r="B404" s="68">
        <v>44470</v>
      </c>
      <c r="C404" s="37"/>
      <c r="D404" s="37">
        <v>152.50692323000004</v>
      </c>
      <c r="E404" s="45">
        <v>137.65783539858921</v>
      </c>
      <c r="F404" s="45">
        <v>143.28119999999998</v>
      </c>
      <c r="G404" s="37">
        <v>59.821999999999996</v>
      </c>
      <c r="H404" s="37">
        <v>73.270448000000002</v>
      </c>
      <c r="I404" s="37">
        <v>110.7889363707486</v>
      </c>
      <c r="J404" s="70">
        <f t="shared" si="10"/>
        <v>5.6233646014107705</v>
      </c>
      <c r="K404" s="70">
        <v>115.14209352079763</v>
      </c>
      <c r="L404" s="85"/>
      <c r="M404" s="84"/>
      <c r="N404" s="84"/>
    </row>
    <row r="405" spans="1:14" s="65" customFormat="1" ht="14.25" customHeight="1" x14ac:dyDescent="0.25">
      <c r="A405" s="33">
        <v>2021</v>
      </c>
      <c r="B405" s="68">
        <v>44501</v>
      </c>
      <c r="C405" s="37"/>
      <c r="D405" s="37">
        <v>160.48527412615567</v>
      </c>
      <c r="E405" s="45">
        <v>145.94636215755014</v>
      </c>
      <c r="F405" s="45">
        <v>149.81484900000001</v>
      </c>
      <c r="G405" s="37">
        <v>50.863999999999997</v>
      </c>
      <c r="H405" s="37">
        <v>73.118260000000006</v>
      </c>
      <c r="I405" s="37">
        <v>114.29137958093243</v>
      </c>
      <c r="J405" s="70">
        <f t="shared" si="10"/>
        <v>3.8684868424498688</v>
      </c>
      <c r="K405" s="70">
        <v>118.78215593920302</v>
      </c>
      <c r="L405" s="85"/>
      <c r="M405" s="84"/>
      <c r="N405" s="84"/>
    </row>
    <row r="406" spans="1:14" s="65" customFormat="1" ht="14.25" customHeight="1" x14ac:dyDescent="0.25">
      <c r="A406" s="33">
        <v>2021</v>
      </c>
      <c r="B406" s="68">
        <v>44531</v>
      </c>
      <c r="C406" s="37"/>
      <c r="D406" s="37">
        <v>160.27168400047515</v>
      </c>
      <c r="E406" s="45">
        <v>145.69404496126748</v>
      </c>
      <c r="F406" s="45">
        <v>149.19528199999999</v>
      </c>
      <c r="G406" s="37">
        <v>48.468999999999994</v>
      </c>
      <c r="H406" s="37">
        <v>71.526499999999999</v>
      </c>
      <c r="I406" s="37">
        <v>106.56223396528335</v>
      </c>
      <c r="J406" s="70">
        <f t="shared" si="10"/>
        <v>3.501237038732512</v>
      </c>
      <c r="K406" s="70">
        <v>110.74931406467898</v>
      </c>
      <c r="L406" s="85"/>
      <c r="M406" s="84"/>
      <c r="N406" s="84"/>
    </row>
    <row r="407" spans="1:14" s="65" customFormat="1" ht="14.25" customHeight="1" x14ac:dyDescent="0.25">
      <c r="A407" s="33">
        <v>2022</v>
      </c>
      <c r="B407" s="68">
        <v>44562</v>
      </c>
      <c r="C407" s="37"/>
      <c r="D407" s="37">
        <v>156.99260000000001</v>
      </c>
      <c r="E407" s="45">
        <v>144.92449999999999</v>
      </c>
      <c r="F407" s="45">
        <v>148.74289999999999</v>
      </c>
      <c r="G407" s="37">
        <v>53.924999999999997</v>
      </c>
      <c r="H407" s="37">
        <v>71.876199999999997</v>
      </c>
      <c r="I407" s="37">
        <v>116.57211400471057</v>
      </c>
      <c r="J407" s="70">
        <f>F407-E407</f>
        <v>3.8183999999999969</v>
      </c>
      <c r="K407" s="70">
        <v>121.15250576763681</v>
      </c>
      <c r="L407" s="85"/>
      <c r="M407" s="84"/>
      <c r="N407" s="84"/>
    </row>
    <row r="408" spans="1:14" s="65" customFormat="1" ht="14.25" customHeight="1" x14ac:dyDescent="0.25">
      <c r="A408" s="33">
        <v>2022</v>
      </c>
      <c r="B408" s="68">
        <v>44593</v>
      </c>
      <c r="C408" s="37"/>
      <c r="D408" s="37">
        <v>159.056791</v>
      </c>
      <c r="E408" s="45">
        <v>147.00461055394754</v>
      </c>
      <c r="F408" s="45">
        <v>151.07649600000005</v>
      </c>
      <c r="G408" s="37">
        <v>59.115000000000002</v>
      </c>
      <c r="H408" s="37">
        <v>77.304021999999989</v>
      </c>
      <c r="I408" s="37">
        <v>134.33078222657687</v>
      </c>
      <c r="J408" s="70">
        <f>F408-E408</f>
        <v>4.0718854460525051</v>
      </c>
      <c r="K408" s="70">
        <v>139.60895371442678</v>
      </c>
      <c r="L408" s="85"/>
      <c r="M408" s="84"/>
      <c r="N408" s="84"/>
    </row>
    <row r="409" spans="1:14" s="65" customFormat="1" ht="14.25" customHeight="1" x14ac:dyDescent="0.25">
      <c r="A409" s="33">
        <v>2022</v>
      </c>
      <c r="B409" s="68">
        <v>44621</v>
      </c>
      <c r="C409" s="37"/>
      <c r="D409" s="37">
        <v>173.88732800000002</v>
      </c>
      <c r="E409" s="45">
        <v>161.85764083761401</v>
      </c>
      <c r="F409" s="45">
        <v>171.39069200000003</v>
      </c>
      <c r="G409" s="37">
        <v>84.861000000000004</v>
      </c>
      <c r="H409" s="37">
        <v>121.690985</v>
      </c>
      <c r="I409" s="37">
        <v>169.57668267200589</v>
      </c>
      <c r="J409" s="70">
        <f>F409-E409</f>
        <v>9.5330511623860161</v>
      </c>
      <c r="K409" s="70">
        <v>176.23974825271438</v>
      </c>
      <c r="L409" s="85"/>
      <c r="M409" s="84"/>
      <c r="N409" s="84"/>
    </row>
    <row r="410" spans="1:14" s="65" customFormat="1" ht="14.25" customHeight="1" x14ac:dyDescent="0.25">
      <c r="A410" s="33">
        <v>2022</v>
      </c>
      <c r="B410" s="68">
        <v>44652</v>
      </c>
      <c r="C410" s="37"/>
      <c r="D410" s="37">
        <v>174.08121000000003</v>
      </c>
      <c r="E410" s="45">
        <v>161.67049339289312</v>
      </c>
      <c r="F410" s="45">
        <v>175.72314699999998</v>
      </c>
      <c r="G410" s="37">
        <v>85.334999999999994</v>
      </c>
      <c r="H410" s="37">
        <v>108.541893</v>
      </c>
      <c r="I410" s="37">
        <v>157.71176189290082</v>
      </c>
      <c r="J410" s="70">
        <f t="shared" ref="J410" si="11">F410-E410</f>
        <v>14.052653607106862</v>
      </c>
      <c r="K410" s="70">
        <v>163.90862690867669</v>
      </c>
      <c r="L410" s="85"/>
      <c r="M410" s="84"/>
      <c r="N410" s="84"/>
    </row>
    <row r="411" spans="1:14" s="65" customFormat="1" ht="14.25" customHeight="1" x14ac:dyDescent="0.25">
      <c r="A411" s="33">
        <v>2022</v>
      </c>
      <c r="B411" s="68">
        <v>44682</v>
      </c>
      <c r="C411" s="37"/>
      <c r="D411" s="37">
        <v>176.98609299999995</v>
      </c>
      <c r="E411" s="45">
        <v>165.16603690492929</v>
      </c>
      <c r="F411" s="45">
        <v>179.58246300000002</v>
      </c>
      <c r="G411" s="37">
        <v>90.536000000000001</v>
      </c>
      <c r="H411" s="37">
        <v>104.39724</v>
      </c>
      <c r="I411" s="37">
        <v>173.96277721200599</v>
      </c>
      <c r="J411" s="70">
        <f t="shared" ref="J411:J416" si="12">F411-E411</f>
        <v>14.416426095070733</v>
      </c>
      <c r="K411" s="70">
        <v>180.79818273416583</v>
      </c>
      <c r="L411" s="85"/>
      <c r="M411" s="84"/>
      <c r="N411" s="84"/>
    </row>
    <row r="412" spans="1:14" s="65" customFormat="1" ht="14.25" customHeight="1" x14ac:dyDescent="0.25">
      <c r="A412" s="33">
        <v>2022</v>
      </c>
      <c r="B412" s="68">
        <v>44713</v>
      </c>
      <c r="C412" s="37"/>
      <c r="D412" s="37">
        <v>192.71998452916915</v>
      </c>
      <c r="E412" s="45">
        <v>183.09583418999657</v>
      </c>
      <c r="F412" s="45">
        <v>190.15017400000002</v>
      </c>
      <c r="G412" s="37">
        <v>99.302999999999997</v>
      </c>
      <c r="H412" s="37">
        <v>118.920852</v>
      </c>
      <c r="I412" s="37">
        <v>189.2162864990965</v>
      </c>
      <c r="J412" s="70">
        <f t="shared" si="12"/>
        <v>7.0543398100034551</v>
      </c>
      <c r="K412" s="70">
        <v>196.65103817613075</v>
      </c>
      <c r="L412" s="85"/>
      <c r="M412" s="84"/>
      <c r="N412" s="84"/>
    </row>
    <row r="413" spans="1:14" s="65" customFormat="1" ht="14.25" customHeight="1" x14ac:dyDescent="0.25">
      <c r="A413" s="33">
        <v>2022</v>
      </c>
      <c r="B413" s="68">
        <v>44743</v>
      </c>
      <c r="C413" s="37"/>
      <c r="D413" s="37">
        <v>199.40102375876128</v>
      </c>
      <c r="E413" s="45">
        <v>188.79077301988306</v>
      </c>
      <c r="F413" s="45">
        <v>197.37768600000007</v>
      </c>
      <c r="G413" s="37">
        <v>84.721000000000004</v>
      </c>
      <c r="H413" s="37">
        <v>111.095581</v>
      </c>
      <c r="I413" s="37">
        <v>186.7413501971258</v>
      </c>
      <c r="J413" s="70">
        <f t="shared" si="12"/>
        <v>8.5869129801170061</v>
      </c>
      <c r="K413" s="70">
        <v>194.07885582223676</v>
      </c>
      <c r="L413" s="85"/>
      <c r="M413" s="84"/>
      <c r="N413" s="84"/>
    </row>
    <row r="414" spans="1:14" s="65" customFormat="1" ht="14.25" customHeight="1" x14ac:dyDescent="0.25">
      <c r="A414" s="33">
        <v>2022</v>
      </c>
      <c r="B414" s="68">
        <v>44774</v>
      </c>
      <c r="C414" s="37"/>
      <c r="D414" s="37">
        <v>184.7186216582943</v>
      </c>
      <c r="E414" s="45">
        <v>173.8693428425313</v>
      </c>
      <c r="F414" s="45">
        <v>184.95063100000002</v>
      </c>
      <c r="G414" s="37">
        <v>79.153999999999996</v>
      </c>
      <c r="H414" s="37">
        <v>104.22104299999999</v>
      </c>
      <c r="I414" s="37">
        <v>164.07332576628835</v>
      </c>
      <c r="J414" s="70">
        <f t="shared" si="12"/>
        <v>11.08128815746872</v>
      </c>
      <c r="K414" s="70">
        <v>170.52015154681294</v>
      </c>
      <c r="L414" s="85"/>
      <c r="M414" s="84"/>
      <c r="N414" s="84"/>
    </row>
    <row r="415" spans="1:14" s="65" customFormat="1" ht="14.25" customHeight="1" x14ac:dyDescent="0.25">
      <c r="A415" s="33">
        <v>2022</v>
      </c>
      <c r="B415" s="68">
        <v>44805</v>
      </c>
      <c r="C415" s="37"/>
      <c r="D415" s="37">
        <v>178.21531091422324</v>
      </c>
      <c r="E415" s="45">
        <v>167.3763045530047</v>
      </c>
      <c r="F415" s="45">
        <v>182.21923400000003</v>
      </c>
      <c r="G415" s="37">
        <v>85.522999999999996</v>
      </c>
      <c r="H415" s="37">
        <v>103.873587</v>
      </c>
      <c r="I415" s="37">
        <v>156.49057097206244</v>
      </c>
      <c r="J415" s="70">
        <f t="shared" si="12"/>
        <v>14.842929446995328</v>
      </c>
      <c r="K415" s="70">
        <v>162.63945253242514</v>
      </c>
      <c r="L415" s="85"/>
      <c r="M415" s="84"/>
      <c r="N415" s="84"/>
    </row>
    <row r="416" spans="1:14" s="65" customFormat="1" ht="14.25" customHeight="1" x14ac:dyDescent="0.25">
      <c r="A416" s="33">
        <v>2022</v>
      </c>
      <c r="B416" s="68">
        <v>44835</v>
      </c>
      <c r="C416" s="37"/>
      <c r="D416" s="37">
        <v>175.14179753927652</v>
      </c>
      <c r="E416" s="45">
        <v>163.12108152192485</v>
      </c>
      <c r="F416" s="45">
        <v>182.560833</v>
      </c>
      <c r="G416" s="37">
        <v>87.55</v>
      </c>
      <c r="H416" s="37">
        <v>112.228308</v>
      </c>
      <c r="I416" s="37">
        <v>156.63737327482363</v>
      </c>
      <c r="J416" s="70">
        <f t="shared" si="12"/>
        <v>19.439751478075152</v>
      </c>
      <c r="K416" s="70">
        <v>162.79202304196619</v>
      </c>
      <c r="L416" s="85"/>
      <c r="M416" s="84"/>
      <c r="N416" s="84"/>
    </row>
    <row r="417" spans="1:14" s="65" customFormat="1" ht="14.25" customHeight="1" x14ac:dyDescent="0.25">
      <c r="A417" s="33">
        <v>2022</v>
      </c>
      <c r="B417" s="68">
        <v>44866</v>
      </c>
      <c r="C417" s="37"/>
      <c r="D417" s="37">
        <v>176.98990205963548</v>
      </c>
      <c r="E417" s="45">
        <v>164.38684984960892</v>
      </c>
      <c r="F417" s="45">
        <v>188.71511900000004</v>
      </c>
      <c r="G417" s="37">
        <v>85.477999999999994</v>
      </c>
      <c r="H417" s="37">
        <v>128.06668999999999</v>
      </c>
      <c r="I417" s="37">
        <v>147.17484428627137</v>
      </c>
      <c r="J417" s="70">
        <f t="shared" ref="J417:J422" si="13">F417-E417</f>
        <v>24.328269150391122</v>
      </c>
      <c r="K417" s="70">
        <v>152.95768909640793</v>
      </c>
      <c r="L417" s="85"/>
      <c r="M417" s="84"/>
      <c r="N417" s="84"/>
    </row>
    <row r="418" spans="1:14" s="65" customFormat="1" ht="14.25" customHeight="1" x14ac:dyDescent="0.25">
      <c r="A418" s="33">
        <v>2022</v>
      </c>
      <c r="B418" s="68">
        <v>44896</v>
      </c>
      <c r="C418" s="37"/>
      <c r="D418" s="37">
        <v>168.48410345293368</v>
      </c>
      <c r="E418" s="45">
        <v>155.52382322552293</v>
      </c>
      <c r="F418" s="45">
        <v>179.40820500000001</v>
      </c>
      <c r="G418" s="37">
        <v>70.48</v>
      </c>
      <c r="H418" s="37">
        <v>90.502306000000004</v>
      </c>
      <c r="I418" s="37">
        <v>131.65866320227383</v>
      </c>
      <c r="J418" s="70">
        <f t="shared" si="13"/>
        <v>23.884381774477077</v>
      </c>
      <c r="K418" s="70">
        <v>136.83184086657531</v>
      </c>
      <c r="L418" s="85"/>
      <c r="M418" s="84"/>
      <c r="N418" s="84"/>
    </row>
    <row r="419" spans="1:14" s="65" customFormat="1" ht="14.25" customHeight="1" x14ac:dyDescent="0.25">
      <c r="A419" s="33">
        <v>2023</v>
      </c>
      <c r="B419" s="68">
        <v>44927</v>
      </c>
      <c r="C419" s="37"/>
      <c r="D419" s="37">
        <v>162.02352921363826</v>
      </c>
      <c r="E419" s="45">
        <v>148.45071213621574</v>
      </c>
      <c r="F419" s="45">
        <v>171.270937</v>
      </c>
      <c r="G419" s="37">
        <v>74.787999999999997</v>
      </c>
      <c r="H419" s="37">
        <v>92.105607000000006</v>
      </c>
      <c r="I419" s="37">
        <v>126.69493627026675</v>
      </c>
      <c r="J419" s="70">
        <f t="shared" si="13"/>
        <v>22.820224863784262</v>
      </c>
      <c r="K419" s="70">
        <v>131.6730774616785</v>
      </c>
      <c r="L419" s="85"/>
      <c r="M419" s="84"/>
      <c r="N419" s="84"/>
    </row>
    <row r="420" spans="1:14" s="65" customFormat="1" ht="14.25" customHeight="1" x14ac:dyDescent="0.25">
      <c r="A420" s="33">
        <v>2023</v>
      </c>
      <c r="B420" s="68">
        <v>44958</v>
      </c>
      <c r="C420" s="37"/>
      <c r="D420" s="37">
        <v>160.40001930817914</v>
      </c>
      <c r="E420" s="45">
        <v>148.0160444124603</v>
      </c>
      <c r="F420" s="45">
        <v>169.49791099999996</v>
      </c>
      <c r="G420" s="37">
        <v>69.869</v>
      </c>
      <c r="H420" s="37">
        <v>84.292713000000006</v>
      </c>
      <c r="I420" s="37">
        <v>129.09316152412859</v>
      </c>
      <c r="J420" s="70">
        <f t="shared" si="13"/>
        <v>21.481866587539656</v>
      </c>
      <c r="K420" s="70">
        <v>134.16553461046837</v>
      </c>
      <c r="L420" s="85"/>
      <c r="M420" s="84"/>
      <c r="N420" s="84"/>
    </row>
    <row r="421" spans="1:14" s="65" customFormat="1" ht="14.25" customHeight="1" x14ac:dyDescent="0.25">
      <c r="A421" s="33">
        <v>2023</v>
      </c>
      <c r="B421" s="68">
        <v>44986</v>
      </c>
      <c r="C421" s="37"/>
      <c r="D421" s="37">
        <v>160.00337669798122</v>
      </c>
      <c r="E421" s="45">
        <v>146.86836009945426</v>
      </c>
      <c r="F421" s="45">
        <v>166.82782300000002</v>
      </c>
      <c r="G421" s="37">
        <v>65.841000000000008</v>
      </c>
      <c r="H421" s="37">
        <v>80.977238999999997</v>
      </c>
      <c r="I421" s="37">
        <v>126.22257667709589</v>
      </c>
      <c r="J421" s="70">
        <f t="shared" si="13"/>
        <v>19.959462900545759</v>
      </c>
      <c r="K421" s="70">
        <v>131.18215775223823</v>
      </c>
      <c r="L421" s="85"/>
      <c r="M421" s="84"/>
      <c r="N421" s="84"/>
    </row>
    <row r="422" spans="1:14" s="65" customFormat="1" ht="14.25" customHeight="1" x14ac:dyDescent="0.25">
      <c r="A422" s="33">
        <v>2023</v>
      </c>
      <c r="B422" s="68">
        <v>45017</v>
      </c>
      <c r="C422" s="37"/>
      <c r="D422" s="37">
        <v>158.45999356515077</v>
      </c>
      <c r="E422" s="45">
        <v>146.12954955462988</v>
      </c>
      <c r="F422" s="45">
        <v>162.08765300000005</v>
      </c>
      <c r="G422" s="37">
        <v>61.622000000000007</v>
      </c>
      <c r="H422" s="37">
        <v>93.773382999999995</v>
      </c>
      <c r="I422" s="37">
        <v>127.00893153671531</v>
      </c>
      <c r="J422" s="70">
        <f t="shared" si="13"/>
        <v>15.95810344537017</v>
      </c>
      <c r="K422" s="70">
        <v>131.99941033857806</v>
      </c>
      <c r="L422" s="85"/>
      <c r="M422" s="84"/>
      <c r="N422" s="84"/>
    </row>
    <row r="423" spans="1:14" s="65" customFormat="1" ht="14.25" customHeight="1" x14ac:dyDescent="0.25">
      <c r="A423" s="33">
        <v>2023</v>
      </c>
      <c r="B423" s="68">
        <v>45047</v>
      </c>
      <c r="C423" s="37"/>
      <c r="D423" s="37">
        <v>157.43692654076733</v>
      </c>
      <c r="E423" s="45">
        <v>144.57771359044216</v>
      </c>
      <c r="F423" s="45">
        <v>155.28913900000003</v>
      </c>
      <c r="G423" s="37">
        <v>53.233000000000004</v>
      </c>
      <c r="H423" s="37">
        <v>83.253768999999991</v>
      </c>
      <c r="I423" s="37">
        <v>116.60153687253465</v>
      </c>
      <c r="J423" s="70">
        <f t="shared" ref="J423:J428" si="14">F423-E423</f>
        <v>10.711425409557876</v>
      </c>
      <c r="K423" s="70">
        <v>121.18308472894495</v>
      </c>
      <c r="L423" s="85"/>
      <c r="M423" s="84"/>
      <c r="N423" s="84"/>
    </row>
    <row r="424" spans="1:14" s="65" customFormat="1" ht="14.25" customHeight="1" x14ac:dyDescent="0.25">
      <c r="A424" s="33">
        <v>2023</v>
      </c>
      <c r="B424" s="68">
        <v>45078</v>
      </c>
      <c r="C424" s="37"/>
      <c r="D424" s="37">
        <v>156.35595073619669</v>
      </c>
      <c r="E424" s="45">
        <v>142.70577307066446</v>
      </c>
      <c r="F424" s="45">
        <v>145.46763800000002</v>
      </c>
      <c r="G424" s="37">
        <v>54.186000000000007</v>
      </c>
      <c r="H424" s="37">
        <v>67.333219999999997</v>
      </c>
      <c r="I424" s="37">
        <v>110.95023974735416</v>
      </c>
      <c r="J424" s="70">
        <f t="shared" si="14"/>
        <v>2.7618649293355588</v>
      </c>
      <c r="K424" s="70">
        <v>115.30973488538467</v>
      </c>
      <c r="L424" s="85"/>
      <c r="M424" s="84"/>
      <c r="N424" s="84"/>
    </row>
    <row r="425" spans="1:14" s="65" customFormat="1" ht="14.25" customHeight="1" x14ac:dyDescent="0.25">
      <c r="A425" s="33">
        <v>2023</v>
      </c>
      <c r="B425" s="68">
        <v>45108</v>
      </c>
      <c r="C425" s="37"/>
      <c r="D425" s="37">
        <v>156.88674137772182</v>
      </c>
      <c r="E425" s="45">
        <v>142.80445011216182</v>
      </c>
      <c r="F425" s="45">
        <v>144.64199099999999</v>
      </c>
      <c r="G425" s="37">
        <v>56.634999999999998</v>
      </c>
      <c r="H425" s="37">
        <v>87.184508000000008</v>
      </c>
      <c r="I425" s="37">
        <v>114.52060539113597</v>
      </c>
      <c r="J425" s="70">
        <f t="shared" si="14"/>
        <v>1.8375408878381734</v>
      </c>
      <c r="K425" s="70">
        <v>119.02038856910676</v>
      </c>
      <c r="L425" s="85"/>
      <c r="M425" s="84"/>
      <c r="N425" s="84"/>
    </row>
    <row r="426" spans="1:14" s="65" customFormat="1" ht="14.25" customHeight="1" x14ac:dyDescent="0.25">
      <c r="A426" s="33">
        <v>2023</v>
      </c>
      <c r="B426" s="68">
        <v>45139</v>
      </c>
      <c r="C426" s="37"/>
      <c r="D426" s="37">
        <v>160.50494818985362</v>
      </c>
      <c r="E426" s="45">
        <v>147.91061899108311</v>
      </c>
      <c r="F426" s="45">
        <v>150.456772</v>
      </c>
      <c r="G426" s="37">
        <v>68.975999999999999</v>
      </c>
      <c r="H426" s="37">
        <v>80.117318000000012</v>
      </c>
      <c r="I426" s="37">
        <v>129.32273056058568</v>
      </c>
      <c r="J426" s="70">
        <f t="shared" si="14"/>
        <v>2.5461530089168889</v>
      </c>
      <c r="K426" s="70">
        <v>134.40412395279009</v>
      </c>
      <c r="L426" s="85"/>
      <c r="M426" s="84"/>
      <c r="N426" s="84"/>
    </row>
    <row r="427" spans="1:14" s="65" customFormat="1" ht="14.25" customHeight="1" x14ac:dyDescent="0.25">
      <c r="A427" s="33">
        <v>2023</v>
      </c>
      <c r="B427" s="68">
        <v>45170</v>
      </c>
      <c r="C427" s="37"/>
      <c r="D427" s="37">
        <v>166.46449909968135</v>
      </c>
      <c r="E427" s="45">
        <v>154.24106731077362</v>
      </c>
      <c r="F427" s="45">
        <v>158.33991000000003</v>
      </c>
      <c r="G427" s="37">
        <v>74.903999999999996</v>
      </c>
      <c r="H427" s="37">
        <v>89.172152000000011</v>
      </c>
      <c r="I427" s="37">
        <v>141.7083292127472</v>
      </c>
      <c r="J427" s="70">
        <f t="shared" si="14"/>
        <v>4.0988426892264158</v>
      </c>
      <c r="K427" s="70">
        <v>147.27638182469417</v>
      </c>
      <c r="L427" s="85"/>
      <c r="M427" s="84"/>
      <c r="N427" s="84"/>
    </row>
    <row r="428" spans="1:14" s="65" customFormat="1" ht="14.25" customHeight="1" x14ac:dyDescent="0.25">
      <c r="A428" s="33">
        <v>2023</v>
      </c>
      <c r="B428" s="68">
        <v>45200</v>
      </c>
      <c r="C428" s="37"/>
      <c r="D428" s="37">
        <v>168.07965969980094</v>
      </c>
      <c r="E428" s="45">
        <v>155.35210332545464</v>
      </c>
      <c r="F428" s="45">
        <v>162.29301100000004</v>
      </c>
      <c r="G428" s="37">
        <v>73.736999999999995</v>
      </c>
      <c r="H428" s="37">
        <v>86.934542000000008</v>
      </c>
      <c r="I428" s="37">
        <v>144.78705359381786</v>
      </c>
      <c r="J428" s="70">
        <f t="shared" si="14"/>
        <v>6.9409076745454001</v>
      </c>
      <c r="K428" s="70">
        <v>150.47607650741696</v>
      </c>
      <c r="L428" s="85"/>
      <c r="M428" s="84"/>
      <c r="N428" s="84"/>
    </row>
    <row r="429" spans="1:14" s="65" customFormat="1" ht="14.25" customHeight="1" x14ac:dyDescent="0.25">
      <c r="A429" s="33">
        <v>2023</v>
      </c>
      <c r="B429" s="68">
        <v>45231</v>
      </c>
      <c r="C429" s="37"/>
      <c r="D429" s="37">
        <v>165.58643081042612</v>
      </c>
      <c r="E429" s="45">
        <v>152.22409968627949</v>
      </c>
      <c r="F429" s="45">
        <v>160.21695199999999</v>
      </c>
      <c r="G429" s="37">
        <v>68.837999999999994</v>
      </c>
      <c r="H429" s="37">
        <v>79.835372000000007</v>
      </c>
      <c r="I429" s="37">
        <v>132.55010448064283</v>
      </c>
      <c r="J429" s="70">
        <f t="shared" ref="J429:J434" si="15">F429-E429</f>
        <v>7.9928523137205048</v>
      </c>
      <c r="K429" s="70">
        <v>137.75830896352298</v>
      </c>
      <c r="L429" s="85"/>
      <c r="M429" s="84"/>
      <c r="N429" s="84"/>
    </row>
    <row r="430" spans="1:14" s="65" customFormat="1" ht="14.25" customHeight="1" x14ac:dyDescent="0.25">
      <c r="A430" s="33">
        <v>2023</v>
      </c>
      <c r="B430" s="68">
        <v>45261</v>
      </c>
      <c r="C430" s="37"/>
      <c r="D430" s="37">
        <v>157.91907156891773</v>
      </c>
      <c r="E430" s="45">
        <v>143.67551125229065</v>
      </c>
      <c r="F430" s="45">
        <v>151.87479800000003</v>
      </c>
      <c r="G430" s="37">
        <v>62.213000000000001</v>
      </c>
      <c r="H430" s="37">
        <v>76.026224999999997</v>
      </c>
      <c r="I430" s="37">
        <v>120.12727584479551</v>
      </c>
      <c r="J430" s="70">
        <f t="shared" si="15"/>
        <v>8.1992867477093796</v>
      </c>
      <c r="K430" s="70">
        <v>124.84735825455635</v>
      </c>
      <c r="L430" s="85"/>
      <c r="M430" s="84"/>
      <c r="N430" s="84"/>
    </row>
    <row r="431" spans="1:14" s="65" customFormat="1" ht="14.25" customHeight="1" x14ac:dyDescent="0.25">
      <c r="A431" s="33">
        <v>2024</v>
      </c>
      <c r="B431" s="68">
        <v>45292</v>
      </c>
      <c r="C431" s="37"/>
      <c r="D431" s="37">
        <v>153.15646661661123</v>
      </c>
      <c r="E431" s="45">
        <v>139.36021812596036</v>
      </c>
      <c r="F431" s="45">
        <v>147.83189499999997</v>
      </c>
      <c r="G431" s="37">
        <v>62.935000000000002</v>
      </c>
      <c r="H431" s="37">
        <v>75.359500999999995</v>
      </c>
      <c r="I431" s="37">
        <v>118.07478837348629</v>
      </c>
      <c r="J431" s="70">
        <f t="shared" si="15"/>
        <v>8.4716768740396162</v>
      </c>
      <c r="K431" s="70">
        <v>122.71422373667549</v>
      </c>
      <c r="L431" s="85"/>
      <c r="M431" s="84"/>
      <c r="N431" s="84"/>
    </row>
    <row r="432" spans="1:14" s="65" customFormat="1" ht="14.25" customHeight="1" x14ac:dyDescent="0.25">
      <c r="A432" s="33">
        <v>2024</v>
      </c>
      <c r="B432" s="68">
        <v>45323</v>
      </c>
      <c r="C432" s="37"/>
      <c r="D432" s="37">
        <v>154.08395449527404</v>
      </c>
      <c r="E432" s="45">
        <v>141.4699665104954</v>
      </c>
      <c r="F432" s="45">
        <v>150.45200100000002</v>
      </c>
      <c r="G432" s="37">
        <v>66.63600000000001</v>
      </c>
      <c r="H432" s="37">
        <v>78.542808999999991</v>
      </c>
      <c r="I432" s="37">
        <v>125.35071338002967</v>
      </c>
      <c r="J432" s="70">
        <f t="shared" si="15"/>
        <v>8.9820344895046276</v>
      </c>
      <c r="K432" s="70">
        <v>130.27603690139617</v>
      </c>
      <c r="L432" s="85"/>
      <c r="M432" s="84"/>
      <c r="N432" s="84"/>
    </row>
    <row r="433" spans="1:14" s="65" customFormat="1" ht="14.25" customHeight="1" x14ac:dyDescent="0.25">
      <c r="A433" s="33">
        <v>2024</v>
      </c>
      <c r="B433" s="68">
        <v>45352</v>
      </c>
      <c r="C433" s="37"/>
      <c r="D433" s="37">
        <v>157.70846686128232</v>
      </c>
      <c r="E433" s="45">
        <v>144.65905787428895</v>
      </c>
      <c r="F433" s="45">
        <v>153.72417000000002</v>
      </c>
      <c r="G433" s="37">
        <v>62.725000000000001</v>
      </c>
      <c r="H433" s="37">
        <v>78.76192300000001</v>
      </c>
      <c r="I433" s="37">
        <v>127.70850712103517</v>
      </c>
      <c r="J433" s="70">
        <f t="shared" si="15"/>
        <v>9.0651121257110674</v>
      </c>
      <c r="K433" s="70">
        <v>132.72647388836307</v>
      </c>
      <c r="L433" s="85"/>
      <c r="M433" s="84"/>
      <c r="N433" s="84"/>
    </row>
    <row r="434" spans="1:14" s="65" customFormat="1" ht="14.25" customHeight="1" x14ac:dyDescent="0.25">
      <c r="A434" s="33">
        <v>2024</v>
      </c>
      <c r="B434" s="68">
        <v>45383</v>
      </c>
      <c r="C434" s="37"/>
      <c r="D434" s="37">
        <v>160.60617213626091</v>
      </c>
      <c r="E434" s="45">
        <v>148.84731702235487</v>
      </c>
      <c r="F434" s="45">
        <v>157.73875100000001</v>
      </c>
      <c r="G434" s="37">
        <v>64.013999999999996</v>
      </c>
      <c r="H434" s="37">
        <v>78.453215</v>
      </c>
      <c r="I434" s="37">
        <v>135.30053619800739</v>
      </c>
      <c r="J434" s="70">
        <f t="shared" si="15"/>
        <v>8.8914339776451357</v>
      </c>
      <c r="K434" s="70">
        <v>140.61681159381789</v>
      </c>
      <c r="L434" s="85"/>
      <c r="M434" s="84"/>
      <c r="N434" s="84"/>
    </row>
    <row r="435" spans="1:14" s="65" customFormat="1" ht="14.25" customHeight="1" x14ac:dyDescent="0.25">
      <c r="A435" s="33">
        <v>2024</v>
      </c>
      <c r="B435" s="68">
        <v>45413</v>
      </c>
      <c r="C435" s="37"/>
      <c r="D435" s="37">
        <v>161.91005637015252</v>
      </c>
      <c r="E435" s="45">
        <v>149.31247186505331</v>
      </c>
      <c r="F435" s="45">
        <v>157.25656900000004</v>
      </c>
      <c r="G435" s="37">
        <v>59.671000000000006</v>
      </c>
      <c r="H435" s="37">
        <v>72.727479000000002</v>
      </c>
      <c r="I435" s="37">
        <v>124.45693947153048</v>
      </c>
      <c r="J435" s="70">
        <f t="shared" ref="J435:J440" si="16">F435-E435</f>
        <v>7.9440971349467304</v>
      </c>
      <c r="K435" s="70">
        <v>129.34714451980963</v>
      </c>
      <c r="L435" s="85"/>
      <c r="M435" s="84"/>
      <c r="N435" s="84"/>
    </row>
    <row r="436" spans="1:14" s="65" customFormat="1" ht="14.25" customHeight="1" x14ac:dyDescent="0.25">
      <c r="A436" s="33">
        <v>2024</v>
      </c>
      <c r="B436" s="68">
        <v>45444</v>
      </c>
      <c r="C436" s="37"/>
      <c r="D436" s="37">
        <v>158.58855489520428</v>
      </c>
      <c r="E436" s="45">
        <v>145.09206454658099</v>
      </c>
      <c r="F436" s="45">
        <v>150.60812200000004</v>
      </c>
      <c r="G436" s="37">
        <v>58.461000000000006</v>
      </c>
      <c r="H436" s="37">
        <v>72.671046000000004</v>
      </c>
      <c r="I436" s="37">
        <v>123.06867069964626</v>
      </c>
      <c r="J436" s="70">
        <f t="shared" si="16"/>
        <v>5.5160574534190516</v>
      </c>
      <c r="K436" s="70">
        <v>127.90432741188675</v>
      </c>
      <c r="L436" s="85"/>
      <c r="M436" s="84"/>
      <c r="N436" s="84"/>
    </row>
    <row r="437" spans="1:14" s="65" customFormat="1" x14ac:dyDescent="0.25">
      <c r="A437" s="33">
        <v>2024</v>
      </c>
      <c r="B437" s="68">
        <v>45474</v>
      </c>
      <c r="C437" s="37"/>
      <c r="D437" s="37">
        <v>157.7330930804894</v>
      </c>
      <c r="E437" s="45">
        <v>144.78931999186361</v>
      </c>
      <c r="F437" s="45">
        <v>150.63888500000002</v>
      </c>
      <c r="G437" s="37">
        <v>58.997000000000007</v>
      </c>
      <c r="H437" s="37">
        <v>73.489014999999995</v>
      </c>
      <c r="I437" s="37">
        <v>124.42476888291674</v>
      </c>
      <c r="J437" s="70">
        <f t="shared" si="16"/>
        <v>5.849565008136409</v>
      </c>
      <c r="K437" s="70">
        <v>129.31370987331761</v>
      </c>
      <c r="L437" s="85"/>
      <c r="M437" s="84"/>
      <c r="N437" s="84"/>
    </row>
    <row r="438" spans="1:14" s="65" customFormat="1" x14ac:dyDescent="0.25">
      <c r="A438" s="33">
        <v>2024</v>
      </c>
      <c r="B438" s="68">
        <v>45505</v>
      </c>
      <c r="C438" s="37"/>
      <c r="D438" s="37">
        <v>156.68684813269573</v>
      </c>
      <c r="E438" s="45">
        <v>142.89356233748921</v>
      </c>
      <c r="F438" s="45">
        <v>148.34411900000001</v>
      </c>
      <c r="G438" s="37">
        <v>55.727000000000004</v>
      </c>
      <c r="H438" s="37">
        <v>69.434431000000004</v>
      </c>
      <c r="I438" s="37">
        <v>120.71969402824247</v>
      </c>
      <c r="J438" s="70">
        <f t="shared" si="16"/>
        <v>5.4505566625107917</v>
      </c>
      <c r="K438" s="70">
        <v>125.46305393786541</v>
      </c>
      <c r="L438" s="85"/>
      <c r="M438" s="84"/>
      <c r="N438" s="84"/>
    </row>
    <row r="439" spans="1:14" s="65" customFormat="1" x14ac:dyDescent="0.25">
      <c r="A439" s="33">
        <v>2024</v>
      </c>
      <c r="B439" s="68">
        <v>45536</v>
      </c>
      <c r="C439" s="37"/>
      <c r="D439" s="37">
        <v>150.67372746826084</v>
      </c>
      <c r="E439" s="45">
        <v>136.41085873610885</v>
      </c>
      <c r="F439" s="45">
        <v>141.46997200000001</v>
      </c>
      <c r="G439" s="37">
        <v>49.633000000000003</v>
      </c>
      <c r="H439" s="37">
        <v>63.91770799999999</v>
      </c>
      <c r="I439" s="37">
        <v>109.55567774969953</v>
      </c>
      <c r="J439" s="70">
        <f t="shared" si="16"/>
        <v>5.0591132638911631</v>
      </c>
      <c r="K439" s="70">
        <v>113.86037727609096</v>
      </c>
      <c r="L439" s="85"/>
      <c r="M439" s="84"/>
      <c r="N439" s="84"/>
    </row>
    <row r="440" spans="1:14" s="65" customFormat="1" x14ac:dyDescent="0.25">
      <c r="A440" s="33">
        <v>2024</v>
      </c>
      <c r="B440" s="68">
        <v>45566</v>
      </c>
      <c r="C440" s="37"/>
      <c r="D440" s="37">
        <v>147.45140363927544</v>
      </c>
      <c r="E440" s="45">
        <v>133.90713684663041</v>
      </c>
      <c r="F440" s="45">
        <v>138.949218</v>
      </c>
      <c r="G440" s="37">
        <v>53.186000000000007</v>
      </c>
      <c r="H440" s="37">
        <v>67.783027000000004</v>
      </c>
      <c r="I440" s="37">
        <v>110.13267152797508</v>
      </c>
      <c r="J440" s="70">
        <f t="shared" si="16"/>
        <v>5.0420811533695939</v>
      </c>
      <c r="K440" s="70">
        <v>114.46004249317363</v>
      </c>
      <c r="L440" s="85"/>
      <c r="M440" s="84"/>
      <c r="N440" s="84"/>
    </row>
    <row r="441" spans="1:14" s="65" customFormat="1" x14ac:dyDescent="0.25">
      <c r="A441" s="33">
        <v>2024</v>
      </c>
      <c r="B441" s="68">
        <v>45597</v>
      </c>
      <c r="C441" s="37"/>
      <c r="D441" s="37">
        <v>148.45314703405981</v>
      </c>
      <c r="E441" s="45">
        <v>134.71263112320355</v>
      </c>
      <c r="F441" s="45">
        <v>140.363474</v>
      </c>
      <c r="G441" s="37">
        <v>53.223999999999997</v>
      </c>
      <c r="H441" s="37">
        <v>68.265253000000016</v>
      </c>
      <c r="I441" s="37">
        <v>111.79560125397323</v>
      </c>
      <c r="J441" s="70">
        <f t="shared" ref="J441:J446" si="17">F441-E441</f>
        <v>5.650842876796446</v>
      </c>
      <c r="K441" s="70">
        <v>116.18831262827662</v>
      </c>
      <c r="L441" s="85"/>
      <c r="M441" s="84"/>
      <c r="N441" s="84"/>
    </row>
    <row r="442" spans="1:14" s="65" customFormat="1" x14ac:dyDescent="0.25">
      <c r="A442" s="33">
        <v>2024</v>
      </c>
      <c r="B442" s="68">
        <v>45627</v>
      </c>
      <c r="C442" s="37"/>
      <c r="D442" s="37">
        <v>149.2086392857201</v>
      </c>
      <c r="E442" s="45">
        <v>136.27737990040205</v>
      </c>
      <c r="F442" s="45">
        <v>142.56944200000001</v>
      </c>
      <c r="G442" s="37">
        <v>53.715000000000003</v>
      </c>
      <c r="H442" s="37">
        <v>68.423573000000005</v>
      </c>
      <c r="I442" s="37">
        <v>110.94331590401548</v>
      </c>
      <c r="J442" s="70">
        <f t="shared" si="17"/>
        <v>6.2920620995979561</v>
      </c>
      <c r="K442" s="70">
        <v>115.30253898800227</v>
      </c>
      <c r="L442" s="85"/>
      <c r="M442" s="84"/>
      <c r="N442" s="84"/>
    </row>
    <row r="443" spans="1:14" s="65" customFormat="1" x14ac:dyDescent="0.25">
      <c r="A443" s="33">
        <v>2025</v>
      </c>
      <c r="B443" s="68">
        <v>45658</v>
      </c>
      <c r="C443" s="37"/>
      <c r="D443" s="37">
        <v>149.32677598377308</v>
      </c>
      <c r="E443" s="45">
        <v>136.75740321165972</v>
      </c>
      <c r="F443" s="45">
        <v>143.416042</v>
      </c>
      <c r="G443" s="37">
        <v>56.643999999999998</v>
      </c>
      <c r="H443" s="37">
        <v>74.680828000000005</v>
      </c>
      <c r="I443" s="37">
        <v>119.908396175031</v>
      </c>
      <c r="J443" s="70">
        <f t="shared" si="17"/>
        <v>6.6586387883402836</v>
      </c>
      <c r="K443" s="70">
        <v>124.61987828921497</v>
      </c>
      <c r="L443" s="85"/>
      <c r="M443" s="84"/>
      <c r="N443" s="84"/>
    </row>
    <row r="444" spans="1:14" s="65" customFormat="1" x14ac:dyDescent="0.25">
      <c r="A444" s="33">
        <v>2025</v>
      </c>
      <c r="B444" s="68">
        <v>45689</v>
      </c>
      <c r="C444" s="37"/>
      <c r="D444" s="37">
        <v>152.01819523262859</v>
      </c>
      <c r="E444" s="45">
        <v>139.34766107184706</v>
      </c>
      <c r="F444" s="45">
        <v>146.50302800000003</v>
      </c>
      <c r="G444" s="37">
        <v>56.055</v>
      </c>
      <c r="H444" s="37">
        <v>71.500109999999992</v>
      </c>
      <c r="I444" s="37">
        <v>113.80277502208325</v>
      </c>
      <c r="J444" s="70">
        <f t="shared" si="17"/>
        <v>7.1553669281529722</v>
      </c>
      <c r="K444" s="70">
        <v>118.27435296128262</v>
      </c>
      <c r="L444" s="85"/>
      <c r="M444" s="84"/>
      <c r="N444" s="84"/>
    </row>
    <row r="445" spans="1:14" s="65" customFormat="1" x14ac:dyDescent="0.25">
      <c r="A445" s="33">
        <v>2025</v>
      </c>
      <c r="B445" s="68">
        <v>45717</v>
      </c>
      <c r="C445" s="37"/>
      <c r="D445" s="37">
        <v>151.22126367255683</v>
      </c>
      <c r="E445" s="45">
        <v>137.63105106786082</v>
      </c>
      <c r="F445" s="45">
        <v>144.98021700000004</v>
      </c>
      <c r="G445" s="37">
        <v>51.993000000000002</v>
      </c>
      <c r="H445" s="37">
        <v>67.188178000000008</v>
      </c>
      <c r="I445" s="37">
        <v>106.95143857268185</v>
      </c>
      <c r="J445" s="70">
        <f t="shared" si="17"/>
        <v>7.3491659321392149</v>
      </c>
      <c r="K445" s="70">
        <v>111.15381143392746</v>
      </c>
      <c r="L445" s="85"/>
      <c r="M445" s="84"/>
      <c r="N445" s="84"/>
    </row>
    <row r="446" spans="1:14" s="65" customFormat="1" x14ac:dyDescent="0.25">
      <c r="A446" s="33">
        <v>2025</v>
      </c>
      <c r="B446" s="68">
        <v>45748</v>
      </c>
      <c r="C446" s="37"/>
      <c r="D446" s="37">
        <v>149.73770524088755</v>
      </c>
      <c r="E446" s="45">
        <v>134.81215272993416</v>
      </c>
      <c r="F446" s="45">
        <v>141.72596000000001</v>
      </c>
      <c r="G446" s="37">
        <v>51.094999999999999</v>
      </c>
      <c r="H446" s="37">
        <v>64.213161999999997</v>
      </c>
      <c r="I446" s="37">
        <v>97.693396289968319</v>
      </c>
      <c r="J446" s="70">
        <f t="shared" si="17"/>
        <v>6.9138072700658597</v>
      </c>
      <c r="K446" s="70">
        <v>101.53199895647549</v>
      </c>
      <c r="L446" s="85"/>
      <c r="M446" s="84"/>
      <c r="N446" s="84"/>
    </row>
    <row r="447" spans="1:14" s="65" customFormat="1" x14ac:dyDescent="0.25">
      <c r="A447" s="33">
        <v>2025</v>
      </c>
      <c r="B447" s="68">
        <v>45778</v>
      </c>
      <c r="C447" s="37"/>
      <c r="D447" s="37">
        <v>147.44569857355182</v>
      </c>
      <c r="E447" s="45">
        <v>132.31305310539423</v>
      </c>
      <c r="F447" s="45">
        <v>139.07099299999999</v>
      </c>
      <c r="G447" s="37">
        <v>46.393000000000001</v>
      </c>
      <c r="H447" s="37">
        <v>62.636594000000002</v>
      </c>
      <c r="I447" s="37">
        <v>92.627924921307311</v>
      </c>
      <c r="J447" s="70">
        <f t="shared" ref="J447:J452" si="18">F447-E447</f>
        <v>6.7579398946057552</v>
      </c>
      <c r="K447" s="70">
        <v>96.267493337381183</v>
      </c>
      <c r="L447" s="85"/>
      <c r="M447" s="84"/>
      <c r="N447" s="84"/>
    </row>
    <row r="448" spans="1:14" s="65" customFormat="1" x14ac:dyDescent="0.25">
      <c r="A448" s="33">
        <v>2025</v>
      </c>
      <c r="B448" s="68">
        <v>45809</v>
      </c>
      <c r="C448" s="37"/>
      <c r="D448" s="37">
        <v>146.44566788972327</v>
      </c>
      <c r="E448" s="45">
        <v>131.4677731824857</v>
      </c>
      <c r="F448" s="45">
        <v>137.47549400000003</v>
      </c>
      <c r="G448" s="37">
        <v>49.113999999999997</v>
      </c>
      <c r="H448" s="37">
        <v>63.903945999999998</v>
      </c>
      <c r="I448" s="37">
        <v>97.171093134569873</v>
      </c>
      <c r="J448" s="70">
        <f t="shared" si="18"/>
        <v>6.0077208175143255</v>
      </c>
      <c r="K448" s="70">
        <v>100.98917328511203</v>
      </c>
      <c r="L448" s="85"/>
      <c r="M448" s="84"/>
      <c r="N448" s="84"/>
    </row>
    <row r="449" spans="1:14" s="65" customFormat="1" x14ac:dyDescent="0.25">
      <c r="A449" s="33">
        <v>2025</v>
      </c>
      <c r="B449" s="68">
        <v>45839</v>
      </c>
      <c r="C449" s="37"/>
      <c r="D449" s="37">
        <v>148.60452113863212</v>
      </c>
      <c r="E449" s="45">
        <v>133.94421519193557</v>
      </c>
      <c r="F449" s="45">
        <v>140.83450200000001</v>
      </c>
      <c r="G449" s="37">
        <v>53.821999999999996</v>
      </c>
      <c r="H449" s="37">
        <v>69.279658999999995</v>
      </c>
      <c r="I449" s="37">
        <v>101.50174944946455</v>
      </c>
      <c r="J449" s="70">
        <f t="shared" si="18"/>
        <v>6.8902868080644453</v>
      </c>
      <c r="K449" s="70">
        <v>105.48999124357101</v>
      </c>
      <c r="L449" s="85"/>
      <c r="M449" s="84"/>
      <c r="N449" s="84"/>
    </row>
    <row r="450" spans="1:14" s="65" customFormat="1" x14ac:dyDescent="0.25">
      <c r="A450" s="33">
        <v>2025</v>
      </c>
      <c r="B450" s="68">
        <v>45870</v>
      </c>
      <c r="C450" s="37"/>
      <c r="D450" s="37">
        <v>149.15592306921499</v>
      </c>
      <c r="E450" s="87">
        <v>134.45299000694106</v>
      </c>
      <c r="F450" s="87">
        <v>142.13032800000002</v>
      </c>
      <c r="G450" s="37">
        <v>50.713999999999999</v>
      </c>
      <c r="H450" s="37">
        <v>65.694309000000004</v>
      </c>
      <c r="I450" s="37">
        <v>98.419379690941071</v>
      </c>
      <c r="J450" s="70">
        <f t="shared" si="18"/>
        <v>7.6773379930589556</v>
      </c>
      <c r="K450" s="70">
        <v>102.28650794796556</v>
      </c>
      <c r="L450" s="85"/>
      <c r="M450" s="84"/>
      <c r="N450" s="84"/>
    </row>
    <row r="451" spans="1:14" s="65" customFormat="1" x14ac:dyDescent="0.25">
      <c r="A451" s="33">
        <v>2025</v>
      </c>
      <c r="B451" s="68">
        <v>45901</v>
      </c>
      <c r="C451" s="37"/>
      <c r="D451" s="37">
        <v>149.02820605074106</v>
      </c>
      <c r="E451" s="45">
        <v>133.83876053521624</v>
      </c>
      <c r="F451" s="45">
        <v>141.56783000000004</v>
      </c>
      <c r="G451" s="37">
        <v>49.256</v>
      </c>
      <c r="H451" s="37">
        <v>66.891650000000013</v>
      </c>
      <c r="I451" s="37">
        <v>95.613440888080049</v>
      </c>
      <c r="J451" s="70">
        <f t="shared" si="18"/>
        <v>7.7290694647838052</v>
      </c>
      <c r="K451" s="70">
        <v>99.370317228600911</v>
      </c>
      <c r="L451" s="85"/>
      <c r="M451" s="84"/>
      <c r="N451" s="84"/>
    </row>
    <row r="452" spans="1:14" s="65" customFormat="1" x14ac:dyDescent="0.25">
      <c r="A452" s="33">
        <v>2025</v>
      </c>
      <c r="B452" s="68">
        <v>45931</v>
      </c>
      <c r="C452" s="37"/>
      <c r="D452" s="37">
        <v>149.80238191332981</v>
      </c>
      <c r="E452" s="45">
        <v>134.77095740742874</v>
      </c>
      <c r="F452" s="45">
        <v>143.01776800000002</v>
      </c>
      <c r="G452" s="37">
        <v>52.338999999999999</v>
      </c>
      <c r="H452" s="37">
        <v>67.226825000000005</v>
      </c>
      <c r="I452" s="37">
        <v>93.78938766122377</v>
      </c>
      <c r="J452" s="70">
        <f t="shared" si="18"/>
        <v>8.2468105925712791</v>
      </c>
      <c r="K452" s="70">
        <v>97.474592672398288</v>
      </c>
      <c r="L452" s="85"/>
      <c r="M452" s="84"/>
      <c r="N452" s="84"/>
    </row>
    <row r="453" spans="1:14" s="65" customFormat="1" x14ac:dyDescent="0.25">
      <c r="A453" s="33">
        <v>2025</v>
      </c>
      <c r="B453" s="68">
        <v>45962</v>
      </c>
      <c r="C453" s="37"/>
      <c r="D453" s="37">
        <v>150.1692538982301</v>
      </c>
      <c r="E453" s="45">
        <v>134.98206204731972</v>
      </c>
      <c r="F453" s="45">
        <v>143.93835800000002</v>
      </c>
      <c r="G453" s="37">
        <v>55.828999999999994</v>
      </c>
      <c r="H453" s="37">
        <v>72.820493999999997</v>
      </c>
      <c r="I453" s="37">
        <v>92.879554335354058</v>
      </c>
      <c r="J453" s="70">
        <f t="shared" ref="J453:J457" si="19">F453-E453</f>
        <v>8.956295952680307</v>
      </c>
      <c r="K453" s="70">
        <v>96.529009861267625</v>
      </c>
      <c r="L453" s="85"/>
      <c r="M453" s="84"/>
      <c r="N453" s="84"/>
    </row>
    <row r="454" spans="1:14" s="65" customFormat="1" x14ac:dyDescent="0.25">
      <c r="A454" s="33">
        <v>2025</v>
      </c>
      <c r="B454" s="68">
        <v>45992</v>
      </c>
      <c r="C454" s="37"/>
      <c r="D454" s="37">
        <v>151.94896454650296</v>
      </c>
      <c r="E454" s="45">
        <v>136.54844490586939</v>
      </c>
      <c r="F454" s="45">
        <v>145.922381</v>
      </c>
      <c r="G454" s="37">
        <v>52.477000000000004</v>
      </c>
      <c r="H454" s="37">
        <v>65.480460000000008</v>
      </c>
      <c r="I454" s="37">
        <v>89.641463859294973</v>
      </c>
      <c r="J454" s="70">
        <f t="shared" si="19"/>
        <v>9.3739360941306131</v>
      </c>
      <c r="K454" s="70">
        <v>93.163687215913299</v>
      </c>
      <c r="L454" s="85"/>
      <c r="M454" s="84"/>
      <c r="N454" s="84"/>
    </row>
    <row r="455" spans="1:14" s="65" customFormat="1" x14ac:dyDescent="0.25">
      <c r="A455" s="33">
        <v>2026</v>
      </c>
      <c r="B455" s="68">
        <v>46023</v>
      </c>
      <c r="C455" s="37"/>
      <c r="D455" s="37">
        <v>149.00372256152167</v>
      </c>
      <c r="E455" s="45">
        <v>133.19472434705608</v>
      </c>
      <c r="F455" s="45">
        <v>142.41128200000006</v>
      </c>
      <c r="G455" s="37">
        <v>51.843000000000004</v>
      </c>
      <c r="H455" s="37">
        <v>64.430279999999996</v>
      </c>
      <c r="I455" s="37">
        <v>94.629328996575254</v>
      </c>
      <c r="J455" s="70">
        <f t="shared" si="19"/>
        <v>9.2165576529439761</v>
      </c>
      <c r="K455" s="70">
        <v>98.34753727278131</v>
      </c>
      <c r="L455" s="85"/>
      <c r="M455" s="84"/>
      <c r="N455" s="84"/>
    </row>
    <row r="456" spans="1:14" s="65" customFormat="1" x14ac:dyDescent="0.25">
      <c r="A456" s="33">
        <v>2026</v>
      </c>
      <c r="B456" s="68">
        <v>46054</v>
      </c>
      <c r="C456" s="37"/>
      <c r="D456" s="37">
        <v>146.98524911800351</v>
      </c>
      <c r="E456" s="87">
        <v>131.38419752079918</v>
      </c>
      <c r="F456" s="87">
        <v>141.22054199999999</v>
      </c>
      <c r="G456" s="37">
        <v>53.463999999999999</v>
      </c>
      <c r="H456" s="37">
        <v>66.011800000000008</v>
      </c>
      <c r="I456" s="37">
        <v>98.095904360126369</v>
      </c>
      <c r="J456" s="70">
        <f t="shared" si="19"/>
        <v>9.8363444792008181</v>
      </c>
      <c r="K456" s="70"/>
      <c r="L456" s="85"/>
      <c r="M456" s="84"/>
      <c r="N456" s="84"/>
    </row>
    <row r="457" spans="1:14" s="65" customFormat="1" x14ac:dyDescent="0.25">
      <c r="A457" s="33">
        <v>2026</v>
      </c>
      <c r="B457" s="68">
        <v>46082</v>
      </c>
      <c r="C457" s="37"/>
      <c r="D457" s="37">
        <v>155.30256159445321</v>
      </c>
      <c r="E457" s="45">
        <v>140.4582943537705</v>
      </c>
      <c r="F457" s="45">
        <v>158.85450300000002</v>
      </c>
      <c r="G457" s="37">
        <v>104.051</v>
      </c>
      <c r="H457" s="37">
        <v>99.508968999999993</v>
      </c>
      <c r="I457" s="37">
        <v>143.86745783042059</v>
      </c>
      <c r="J457" s="70">
        <f t="shared" si="19"/>
        <v>18.396208646229525</v>
      </c>
      <c r="K457" s="70"/>
      <c r="L457" s="85"/>
      <c r="M457" s="84"/>
      <c r="N457" s="84"/>
    </row>
    <row r="458" spans="1:14" s="65" customFormat="1" x14ac:dyDescent="0.25">
      <c r="A458" s="33">
        <v>2026</v>
      </c>
      <c r="B458" s="68">
        <v>46113</v>
      </c>
      <c r="C458" s="37"/>
      <c r="D458" s="37">
        <v>174.2811039272774</v>
      </c>
      <c r="E458" s="45">
        <v>158.34235424174437</v>
      </c>
      <c r="F458" s="45">
        <v>192.40143</v>
      </c>
      <c r="G458" s="37">
        <v>103.97400000000002</v>
      </c>
      <c r="H458" s="37">
        <v>111.07285399999999</v>
      </c>
      <c r="I458" s="88">
        <v>171.0065728297194</v>
      </c>
      <c r="J458" s="70">
        <f>F458-E458</f>
        <v>34.059075758255631</v>
      </c>
      <c r="K458" s="70"/>
      <c r="L458" s="85"/>
      <c r="M458" s="84"/>
      <c r="N458" s="84"/>
    </row>
    <row r="459" spans="1:14" s="65" customFormat="1" x14ac:dyDescent="0.25">
      <c r="A459" s="33">
        <v>2026</v>
      </c>
      <c r="B459" s="68">
        <v>46143</v>
      </c>
      <c r="C459" s="37"/>
      <c r="D459" s="37">
        <v>181.39822983624782</v>
      </c>
      <c r="E459" s="87">
        <v>157.59963548577088</v>
      </c>
      <c r="F459" s="45">
        <v>186.21194800000001</v>
      </c>
      <c r="G459" s="89">
        <v>89.694999999999993</v>
      </c>
      <c r="H459" s="37">
        <v>99.156915999999995</v>
      </c>
      <c r="I459" s="37">
        <v>164.94932877783543</v>
      </c>
      <c r="J459" s="70">
        <f>F459-E459</f>
        <v>28.612312514229131</v>
      </c>
      <c r="K459" s="70"/>
      <c r="L459" s="85"/>
      <c r="M459" s="84"/>
      <c r="N459" s="84"/>
    </row>
    <row r="460" spans="1:14" x14ac:dyDescent="0.25">
      <c r="A460" s="33">
        <v>2026</v>
      </c>
      <c r="B460" s="68">
        <v>46174</v>
      </c>
      <c r="C460" s="37"/>
      <c r="D460" s="89">
        <v>180.26256113800551</v>
      </c>
      <c r="E460" s="87">
        <v>155.59484423973959</v>
      </c>
      <c r="F460" s="87">
        <v>176.59908899999999</v>
      </c>
      <c r="G460" s="89">
        <v>76.616</v>
      </c>
      <c r="H460" s="37">
        <v>83.530692999999985</v>
      </c>
      <c r="I460" s="37"/>
      <c r="J460" s="70">
        <f>F460-E460</f>
        <v>21.004244760260406</v>
      </c>
      <c r="K460" s="70"/>
      <c r="L460" s="85"/>
      <c r="M460" s="84"/>
      <c r="N460" s="84"/>
    </row>
    <row r="461" spans="1:14" x14ac:dyDescent="0.25">
      <c r="D461" s="66"/>
      <c r="E461" s="66"/>
      <c r="F461" s="66"/>
      <c r="G461" s="35"/>
    </row>
  </sheetData>
  <phoneticPr fontId="19" type="noConversion"/>
  <printOptions gridLines="1"/>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sheetPr>
  <dimension ref="A1:N160"/>
  <sheetViews>
    <sheetView showGridLines="0" zoomScaleNormal="100" workbookViewId="0">
      <pane ySplit="10" topLeftCell="A155" activePane="bottomLeft" state="frozen"/>
      <selection pane="bottomLeft"/>
    </sheetView>
  </sheetViews>
  <sheetFormatPr defaultColWidth="14.453125" defaultRowHeight="12.5" x14ac:dyDescent="0.25"/>
  <cols>
    <col min="1" max="1" width="8.08984375" customWidth="1"/>
    <col min="2" max="2" width="10.6328125" customWidth="1"/>
    <col min="3" max="15" width="15.54296875" customWidth="1"/>
  </cols>
  <sheetData>
    <row r="1" spans="1:14" ht="18" customHeight="1" x14ac:dyDescent="0.25">
      <c r="A1" s="27" t="s">
        <v>20</v>
      </c>
      <c r="B1" s="27"/>
      <c r="C1" s="27"/>
      <c r="D1" s="27"/>
      <c r="E1" s="27"/>
      <c r="F1" s="27"/>
      <c r="G1" s="27"/>
      <c r="H1" s="27"/>
      <c r="I1" s="27"/>
      <c r="J1" s="2"/>
      <c r="K1" s="2"/>
      <c r="L1" s="36"/>
      <c r="M1" s="28"/>
      <c r="N1" s="28"/>
    </row>
    <row r="2" spans="1:14" ht="18" customHeight="1" x14ac:dyDescent="0.25">
      <c r="A2" s="15" t="s">
        <v>147</v>
      </c>
      <c r="B2" s="27"/>
      <c r="C2" s="27"/>
      <c r="D2" s="27"/>
      <c r="E2" s="27"/>
      <c r="F2" s="27"/>
      <c r="G2" s="27"/>
      <c r="H2" s="27"/>
      <c r="I2" s="27"/>
      <c r="J2" s="2"/>
      <c r="K2" s="2"/>
      <c r="L2" s="36"/>
      <c r="M2" s="28"/>
      <c r="N2" s="28"/>
    </row>
    <row r="3" spans="1:14" ht="18" customHeight="1" x14ac:dyDescent="0.25">
      <c r="A3" s="15" t="s">
        <v>145</v>
      </c>
      <c r="B3" s="27"/>
      <c r="C3" s="27"/>
      <c r="D3" s="27"/>
      <c r="E3" s="27"/>
      <c r="F3" s="27"/>
      <c r="G3" s="27"/>
      <c r="H3" s="27"/>
      <c r="I3" s="27"/>
      <c r="J3" s="2"/>
      <c r="K3" s="2"/>
      <c r="L3" s="36"/>
      <c r="M3" s="28"/>
      <c r="N3" s="28"/>
    </row>
    <row r="4" spans="1:14" ht="18" customHeight="1" x14ac:dyDescent="0.25">
      <c r="A4" s="15" t="s">
        <v>120</v>
      </c>
      <c r="B4" s="27"/>
      <c r="C4" s="27"/>
      <c r="D4" s="27"/>
      <c r="E4" s="27"/>
      <c r="F4" s="27"/>
      <c r="G4" s="27"/>
      <c r="H4" s="27"/>
      <c r="I4" s="27"/>
      <c r="J4" s="2"/>
      <c r="K4" s="2"/>
      <c r="L4" s="36"/>
      <c r="M4" s="28"/>
      <c r="N4" s="28"/>
    </row>
    <row r="5" spans="1:14" ht="18" customHeight="1" x14ac:dyDescent="0.25">
      <c r="A5" s="15" t="s">
        <v>139</v>
      </c>
      <c r="B5" s="27"/>
      <c r="C5" s="27"/>
      <c r="D5" s="27"/>
      <c r="E5" s="27"/>
      <c r="F5" s="27"/>
      <c r="G5" s="27"/>
      <c r="H5" s="27"/>
      <c r="I5" s="27"/>
      <c r="J5" s="2"/>
      <c r="K5" s="2"/>
      <c r="L5" s="36"/>
      <c r="M5" s="28"/>
      <c r="N5" s="28"/>
    </row>
    <row r="6" spans="1:14" ht="18" customHeight="1" x14ac:dyDescent="0.35">
      <c r="A6" s="22" t="s">
        <v>144</v>
      </c>
      <c r="B6" s="27"/>
      <c r="C6" s="27"/>
      <c r="D6" s="27"/>
      <c r="E6" s="27"/>
      <c r="F6" s="27"/>
      <c r="G6" s="27"/>
      <c r="H6" s="27"/>
      <c r="I6" s="27"/>
      <c r="J6" s="2"/>
      <c r="K6" s="2"/>
      <c r="L6" s="36"/>
      <c r="M6" s="28"/>
      <c r="N6" s="28"/>
    </row>
    <row r="7" spans="1:14" ht="18" customHeight="1" x14ac:dyDescent="0.35">
      <c r="A7" s="25" t="s">
        <v>136</v>
      </c>
    </row>
    <row r="8" spans="1:14" ht="18" customHeight="1" x14ac:dyDescent="0.35">
      <c r="A8" s="22" t="s">
        <v>141</v>
      </c>
      <c r="B8" s="27"/>
      <c r="C8" s="27"/>
      <c r="D8" s="27"/>
      <c r="E8" s="27"/>
      <c r="F8" s="27"/>
      <c r="G8" s="27"/>
      <c r="H8" s="27"/>
      <c r="I8" s="27"/>
      <c r="J8" s="2"/>
      <c r="K8" s="2"/>
      <c r="L8" s="36"/>
      <c r="M8" s="28"/>
      <c r="N8" s="28"/>
    </row>
    <row r="9" spans="1:14" ht="18" customHeight="1" x14ac:dyDescent="0.35">
      <c r="A9" s="22" t="s">
        <v>108</v>
      </c>
      <c r="B9" s="27"/>
      <c r="C9" s="27"/>
      <c r="D9" s="27"/>
      <c r="E9" s="27"/>
      <c r="F9" s="27"/>
      <c r="G9" s="27"/>
      <c r="H9" s="27"/>
      <c r="I9" s="27"/>
      <c r="J9" s="2"/>
      <c r="K9" s="2"/>
      <c r="L9" s="36"/>
      <c r="M9" s="28"/>
      <c r="N9" s="28"/>
    </row>
    <row r="10" spans="1:14" ht="64.5" x14ac:dyDescent="0.3">
      <c r="A10" s="67" t="s">
        <v>30</v>
      </c>
      <c r="B10" s="107" t="s">
        <v>32</v>
      </c>
      <c r="C10" s="30" t="s">
        <v>67</v>
      </c>
      <c r="D10" s="30" t="s">
        <v>66</v>
      </c>
      <c r="E10" s="30" t="s">
        <v>57</v>
      </c>
      <c r="F10" s="30" t="s">
        <v>68</v>
      </c>
      <c r="G10" s="30" t="s">
        <v>60</v>
      </c>
      <c r="H10" s="30" t="s">
        <v>61</v>
      </c>
      <c r="I10" s="31" t="s">
        <v>137</v>
      </c>
      <c r="J10" s="32" t="s">
        <v>65</v>
      </c>
      <c r="K10" s="31" t="s">
        <v>134</v>
      </c>
      <c r="L10" s="31" t="s">
        <v>64</v>
      </c>
      <c r="M10" s="31" t="s">
        <v>63</v>
      </c>
      <c r="N10" s="31" t="s">
        <v>62</v>
      </c>
    </row>
    <row r="11" spans="1:14" s="65" customFormat="1" ht="14.25" customHeight="1" x14ac:dyDescent="0.25">
      <c r="A11" s="33">
        <v>1989</v>
      </c>
      <c r="B11" s="108" t="s">
        <v>154</v>
      </c>
      <c r="C11" s="69">
        <f>SUM('4.1.1'!C11:C13)/3</f>
        <v>38.096666666666664</v>
      </c>
      <c r="D11" s="69"/>
      <c r="E11" s="69">
        <f>SUM('4.1.1'!E11:E13)/3</f>
        <v>36.733333333333334</v>
      </c>
      <c r="F11" s="69">
        <f>SUM('4.1.1'!F11:F13)/3</f>
        <v>34.763333333333335</v>
      </c>
      <c r="G11" s="69">
        <f>SUM('4.1.1'!G11:G13)/3</f>
        <v>11.213333333333333</v>
      </c>
      <c r="H11" s="69">
        <f>SUM('4.1.1'!H11:H13)/3</f>
        <v>10.846666666666666</v>
      </c>
      <c r="I11" s="69"/>
      <c r="J11" s="70"/>
      <c r="K11" s="70"/>
      <c r="L11" s="69"/>
      <c r="M11" s="33"/>
      <c r="N11" s="33"/>
    </row>
    <row r="12" spans="1:14" s="65" customFormat="1" ht="14.25" customHeight="1" x14ac:dyDescent="0.25">
      <c r="A12" s="33">
        <v>1989</v>
      </c>
      <c r="B12" s="108" t="s">
        <v>155</v>
      </c>
      <c r="C12" s="69">
        <f>SUM('4.1.1'!C14:C16)/3</f>
        <v>42.223333333333336</v>
      </c>
      <c r="D12" s="69"/>
      <c r="E12" s="69">
        <f>SUM('4.1.1'!E14:E16)/3</f>
        <v>40.213333333333338</v>
      </c>
      <c r="F12" s="69">
        <f>SUM('4.1.1'!F14:F16)/3</f>
        <v>36.023333333333333</v>
      </c>
      <c r="G12" s="69">
        <f>SUM('4.1.1'!G14:G16)/3</f>
        <v>11.446666666666667</v>
      </c>
      <c r="H12" s="69">
        <f>SUM('4.1.1'!H14:H16)/3</f>
        <v>10.966666666666667</v>
      </c>
      <c r="I12" s="69"/>
      <c r="J12" s="70"/>
      <c r="K12" s="70"/>
      <c r="L12" s="69"/>
      <c r="M12" s="33"/>
      <c r="N12" s="33"/>
    </row>
    <row r="13" spans="1:14" s="65" customFormat="1" ht="14.25" customHeight="1" x14ac:dyDescent="0.25">
      <c r="A13" s="33">
        <v>1989</v>
      </c>
      <c r="B13" s="108" t="s">
        <v>156</v>
      </c>
      <c r="C13" s="69">
        <f>SUM('4.1.1'!C17:C19)/3</f>
        <v>40.733333333333327</v>
      </c>
      <c r="D13" s="69"/>
      <c r="E13" s="69">
        <f>SUM('4.1.1'!E17:E19)/3</f>
        <v>38.283333333333331</v>
      </c>
      <c r="F13" s="69">
        <f>SUM('4.1.1'!F17:F19)/3</f>
        <v>35.856666666666662</v>
      </c>
      <c r="G13" s="69">
        <f>SUM('4.1.1'!G17:G19)/3</f>
        <v>11.603333333333333</v>
      </c>
      <c r="H13" s="69">
        <f>SUM('4.1.1'!H17:H19)/3</f>
        <v>11.33</v>
      </c>
      <c r="I13" s="69"/>
      <c r="J13" s="70"/>
      <c r="K13" s="70"/>
      <c r="L13" s="69"/>
      <c r="M13" s="33"/>
      <c r="N13" s="33"/>
    </row>
    <row r="14" spans="1:14" s="65" customFormat="1" ht="14.25" customHeight="1" x14ac:dyDescent="0.25">
      <c r="A14" s="33">
        <v>1989</v>
      </c>
      <c r="B14" s="108" t="s">
        <v>157</v>
      </c>
      <c r="C14" s="69">
        <f>SUM('4.1.1'!C20:C22)/3</f>
        <v>40.513333333333328</v>
      </c>
      <c r="D14" s="69"/>
      <c r="E14" s="69">
        <f>SUM('4.1.1'!E20:E22)/3</f>
        <v>37.919999999999995</v>
      </c>
      <c r="F14" s="69">
        <f>SUM('4.1.1'!F20:F22)/3</f>
        <v>38.083333333333336</v>
      </c>
      <c r="G14" s="69">
        <f>SUM('4.1.1'!G20:G22)/3</f>
        <v>13.876666666666667</v>
      </c>
      <c r="H14" s="69">
        <f>SUM('4.1.1'!H20:H22)/3</f>
        <v>13.406666666666666</v>
      </c>
      <c r="I14" s="69"/>
      <c r="J14" s="70"/>
      <c r="K14" s="70"/>
      <c r="L14" s="69"/>
      <c r="M14" s="33"/>
      <c r="N14" s="33"/>
    </row>
    <row r="15" spans="1:14" s="65" customFormat="1" ht="14.25" customHeight="1" x14ac:dyDescent="0.25">
      <c r="A15" s="33">
        <v>1990</v>
      </c>
      <c r="B15" s="108" t="s">
        <v>154</v>
      </c>
      <c r="C15" s="69">
        <f>SUM('4.1.1'!C23:C25)/3</f>
        <v>40.890000000000008</v>
      </c>
      <c r="D15" s="69"/>
      <c r="E15" s="69">
        <f>SUM('4.1.1'!E23:E25)/3</f>
        <v>38.303333333333335</v>
      </c>
      <c r="F15" s="69">
        <f>SUM('4.1.1'!F23:F25)/3</f>
        <v>38.066666666666663</v>
      </c>
      <c r="G15" s="69">
        <f>SUM('4.1.1'!G23:G25)/3</f>
        <v>14.043333333333331</v>
      </c>
      <c r="H15" s="69">
        <f>SUM('4.1.1'!H23:H25)/3</f>
        <v>13.660000000000002</v>
      </c>
      <c r="I15" s="69"/>
      <c r="J15" s="70"/>
      <c r="K15" s="70"/>
      <c r="L15" s="69"/>
      <c r="M15" s="33"/>
      <c r="N15" s="33"/>
    </row>
    <row r="16" spans="1:14" s="65" customFormat="1" ht="14.25" customHeight="1" x14ac:dyDescent="0.25">
      <c r="A16" s="33">
        <v>1990</v>
      </c>
      <c r="B16" s="108" t="s">
        <v>155</v>
      </c>
      <c r="C16" s="69">
        <f>SUM('4.1.1'!C26:C28)/3</f>
        <v>43.946666666666665</v>
      </c>
      <c r="D16" s="69"/>
      <c r="E16" s="69">
        <f>SUM('4.1.1'!E26:E28)/3</f>
        <v>41.059999999999995</v>
      </c>
      <c r="F16" s="69">
        <f>SUM('4.1.1'!F26:F28)/3</f>
        <v>39</v>
      </c>
      <c r="G16" s="69">
        <f>SUM('4.1.1'!G26:G28)/3</f>
        <v>12.166666666666666</v>
      </c>
      <c r="H16" s="69">
        <f>SUM('4.1.1'!H26:H28)/3</f>
        <v>11.933333333333332</v>
      </c>
      <c r="I16" s="69"/>
      <c r="J16" s="70"/>
      <c r="K16" s="70"/>
      <c r="L16" s="69"/>
      <c r="M16" s="33"/>
      <c r="N16" s="33"/>
    </row>
    <row r="17" spans="1:14" s="65" customFormat="1" ht="14.25" customHeight="1" x14ac:dyDescent="0.25">
      <c r="A17" s="33">
        <v>1990</v>
      </c>
      <c r="B17" s="108" t="s">
        <v>156</v>
      </c>
      <c r="C17" s="69">
        <f>SUM('4.1.1'!C29:C31)/3</f>
        <v>46.906666666666666</v>
      </c>
      <c r="D17" s="69"/>
      <c r="E17" s="69">
        <f>SUM('4.1.1'!E29:E31)/3</f>
        <v>43.976666666666667</v>
      </c>
      <c r="F17" s="69">
        <f>SUM('4.1.1'!F29:F31)/3</f>
        <v>40.17</v>
      </c>
      <c r="G17" s="69">
        <f>SUM('4.1.1'!G29:G31)/3</f>
        <v>15.290000000000001</v>
      </c>
      <c r="H17" s="69">
        <f>SUM('4.1.1'!H29:H31)/3</f>
        <v>14.589999999999998</v>
      </c>
      <c r="I17" s="69"/>
      <c r="J17" s="70"/>
      <c r="K17" s="70"/>
      <c r="L17" s="69"/>
      <c r="M17" s="33"/>
      <c r="N17" s="33"/>
    </row>
    <row r="18" spans="1:14" s="65" customFormat="1" ht="14.25" customHeight="1" x14ac:dyDescent="0.25">
      <c r="A18" s="33">
        <v>1990</v>
      </c>
      <c r="B18" s="108" t="s">
        <v>157</v>
      </c>
      <c r="C18" s="69">
        <f>SUM('4.1.1'!C32:C34)/3</f>
        <v>47.75333333333333</v>
      </c>
      <c r="D18" s="69"/>
      <c r="E18" s="69">
        <f>SUM('4.1.1'!E32:E34)/3</f>
        <v>44.786666666666662</v>
      </c>
      <c r="F18" s="69">
        <f>SUM('4.1.1'!F32:F34)/3</f>
        <v>44.69</v>
      </c>
      <c r="G18" s="69">
        <f>SUM('4.1.1'!G32:G34)/3</f>
        <v>20.74</v>
      </c>
      <c r="H18" s="69">
        <f>SUM('4.1.1'!H32:H34)/3</f>
        <v>18.373333333333331</v>
      </c>
      <c r="I18" s="69"/>
      <c r="J18" s="70"/>
      <c r="K18" s="70"/>
      <c r="L18" s="69"/>
      <c r="M18" s="33"/>
      <c r="N18" s="33"/>
    </row>
    <row r="19" spans="1:14" s="65" customFormat="1" ht="14.25" customHeight="1" x14ac:dyDescent="0.25">
      <c r="A19" s="33">
        <v>1991</v>
      </c>
      <c r="B19" s="108" t="s">
        <v>154</v>
      </c>
      <c r="C19" s="69">
        <f>SUM('4.1.1'!C35:C37)/3</f>
        <v>44.49666666666667</v>
      </c>
      <c r="D19" s="69">
        <f>SUM('4.1.1'!D35:D37)/3</f>
        <v>43.696666666666658</v>
      </c>
      <c r="E19" s="69">
        <f>SUM('4.1.1'!E35:E37)/3</f>
        <v>41.47</v>
      </c>
      <c r="F19" s="69">
        <f>SUM('4.1.1'!F35:F37)/3</f>
        <v>42.27</v>
      </c>
      <c r="G19" s="69">
        <f>SUM('4.1.1'!G35:G37)/3</f>
        <v>15.913333333333334</v>
      </c>
      <c r="H19" s="69">
        <f>SUM('4.1.1'!H35:H37)/3</f>
        <v>15.306666666666665</v>
      </c>
      <c r="I19" s="70"/>
      <c r="J19" s="70">
        <f t="shared" ref="J19:J34" si="0">F19-E19</f>
        <v>0.80000000000000426</v>
      </c>
      <c r="K19" s="70"/>
      <c r="L19" s="70"/>
      <c r="M19" s="33"/>
      <c r="N19" s="34">
        <v>104.73666666666666</v>
      </c>
    </row>
    <row r="20" spans="1:14" s="65" customFormat="1" ht="14.25" customHeight="1" x14ac:dyDescent="0.25">
      <c r="A20" s="33">
        <v>1991</v>
      </c>
      <c r="B20" s="108" t="s">
        <v>155</v>
      </c>
      <c r="C20" s="69">
        <f>SUM('4.1.1'!C38:C40)/3</f>
        <v>49.743333333333332</v>
      </c>
      <c r="D20" s="69">
        <f>SUM('4.1.1'!D38:D40)/3</f>
        <v>48.406666666666666</v>
      </c>
      <c r="E20" s="69">
        <f>SUM('4.1.1'!E38:E40)/3</f>
        <v>46.193333333333328</v>
      </c>
      <c r="F20" s="69">
        <f>SUM('4.1.1'!F38:F40)/3</f>
        <v>43.563333333333333</v>
      </c>
      <c r="G20" s="69">
        <f>SUM('4.1.1'!G38:G40)/3</f>
        <v>13.006666666666668</v>
      </c>
      <c r="H20" s="69">
        <f>SUM('4.1.1'!H38:H40)/3</f>
        <v>12.706666666666669</v>
      </c>
      <c r="I20" s="70"/>
      <c r="J20" s="70">
        <f t="shared" si="0"/>
        <v>-2.6299999999999955</v>
      </c>
      <c r="K20" s="70"/>
      <c r="L20" s="70"/>
      <c r="M20" s="33"/>
      <c r="N20" s="34">
        <v>101.00333333333333</v>
      </c>
    </row>
    <row r="21" spans="1:14" s="65" customFormat="1" ht="14.25" customHeight="1" x14ac:dyDescent="0.25">
      <c r="A21" s="33">
        <v>1991</v>
      </c>
      <c r="B21" s="108" t="s">
        <v>156</v>
      </c>
      <c r="C21" s="69">
        <f>SUM('4.1.1'!C41:C43)/3</f>
        <v>50.330000000000005</v>
      </c>
      <c r="D21" s="69">
        <f>SUM('4.1.1'!D41:D43)/3</f>
        <v>49.033333333333331</v>
      </c>
      <c r="E21" s="69">
        <f>SUM('4.1.1'!E41:E43)/3</f>
        <v>46.79</v>
      </c>
      <c r="F21" s="69">
        <f>SUM('4.1.1'!F41:F43)/3</f>
        <v>44.223333333333336</v>
      </c>
      <c r="G21" s="69">
        <f>SUM('4.1.1'!G41:G43)/3</f>
        <v>13.546666666666667</v>
      </c>
      <c r="H21" s="69">
        <f>SUM('4.1.1'!H41:H43)/3</f>
        <v>12.896666666666667</v>
      </c>
      <c r="I21" s="70"/>
      <c r="J21" s="70">
        <f t="shared" si="0"/>
        <v>-2.5666666666666629</v>
      </c>
      <c r="K21" s="70"/>
      <c r="L21" s="70"/>
      <c r="M21" s="33"/>
      <c r="N21" s="34">
        <v>106.75666666666666</v>
      </c>
    </row>
    <row r="22" spans="1:14" s="65" customFormat="1" ht="14.25" customHeight="1" x14ac:dyDescent="0.25">
      <c r="A22" s="33">
        <v>1991</v>
      </c>
      <c r="B22" s="108" t="s">
        <v>157</v>
      </c>
      <c r="C22" s="69">
        <f>SUM('4.1.1'!C44:C46)/3</f>
        <v>49.356666666666662</v>
      </c>
      <c r="D22" s="69">
        <f>SUM('4.1.1'!D44:D46)/3</f>
        <v>48.086666666666666</v>
      </c>
      <c r="E22" s="69">
        <f>SUM('4.1.1'!E44:E46)/3</f>
        <v>45.839999999999996</v>
      </c>
      <c r="F22" s="69">
        <f>SUM('4.1.1'!F44:F46)/3</f>
        <v>45.216666666666669</v>
      </c>
      <c r="G22" s="69">
        <f>SUM('4.1.1'!G44:G46)/3</f>
        <v>13.979999999999999</v>
      </c>
      <c r="H22" s="69">
        <f>SUM('4.1.1'!H44:H46)/3</f>
        <v>13.69</v>
      </c>
      <c r="I22" s="70"/>
      <c r="J22" s="70">
        <f t="shared" si="0"/>
        <v>-0.62333333333332774</v>
      </c>
      <c r="K22" s="70"/>
      <c r="L22" s="70"/>
      <c r="M22" s="33"/>
      <c r="N22" s="34">
        <v>109.24666666666667</v>
      </c>
    </row>
    <row r="23" spans="1:14" s="65" customFormat="1" ht="14.25" customHeight="1" x14ac:dyDescent="0.25">
      <c r="A23" s="33">
        <v>1992</v>
      </c>
      <c r="B23" s="108" t="s">
        <v>154</v>
      </c>
      <c r="C23" s="69">
        <f>SUM('4.1.1'!C47:C49)/3</f>
        <v>48.353333333333332</v>
      </c>
      <c r="D23" s="69">
        <f>SUM('4.1.1'!D47:D49)/3</f>
        <v>46.76</v>
      </c>
      <c r="E23" s="69">
        <f>SUM('4.1.1'!E47:E49)/3</f>
        <v>44.56</v>
      </c>
      <c r="F23" s="69">
        <f>SUM('4.1.1'!F47:F49)/3</f>
        <v>43.75333333333333</v>
      </c>
      <c r="G23" s="69">
        <f>SUM('4.1.1'!G47:G49)/3</f>
        <v>13.25</v>
      </c>
      <c r="H23" s="69">
        <f>SUM('4.1.1'!H47:H49)/3</f>
        <v>12.103333333333333</v>
      </c>
      <c r="I23" s="70"/>
      <c r="J23" s="70">
        <f t="shared" si="0"/>
        <v>-0.80666666666667197</v>
      </c>
      <c r="K23" s="70"/>
      <c r="L23" s="70"/>
      <c r="M23" s="33"/>
      <c r="N23" s="34">
        <v>91.366666666666674</v>
      </c>
    </row>
    <row r="24" spans="1:14" s="65" customFormat="1" ht="14.25" customHeight="1" x14ac:dyDescent="0.25">
      <c r="A24" s="33">
        <v>1992</v>
      </c>
      <c r="B24" s="108" t="s">
        <v>155</v>
      </c>
      <c r="C24" s="69">
        <f>SUM('4.1.1'!C50:C52)/3</f>
        <v>51.353333333333332</v>
      </c>
      <c r="D24" s="69">
        <f>SUM('4.1.1'!D50:D52)/3</f>
        <v>49.226666666666667</v>
      </c>
      <c r="E24" s="69">
        <f>SUM('4.1.1'!E50:E52)/3</f>
        <v>46.866666666666667</v>
      </c>
      <c r="F24" s="69">
        <f>SUM('4.1.1'!F50:F52)/3</f>
        <v>45.07</v>
      </c>
      <c r="G24" s="69">
        <f>SUM('4.1.1'!G50:G52)/3</f>
        <v>12.64</v>
      </c>
      <c r="H24" s="69">
        <f>SUM('4.1.1'!H50:H52)/3</f>
        <v>12.276666666666666</v>
      </c>
      <c r="I24" s="70"/>
      <c r="J24" s="70">
        <f t="shared" si="0"/>
        <v>-1.7966666666666669</v>
      </c>
      <c r="K24" s="70"/>
      <c r="L24" s="70"/>
      <c r="M24" s="33"/>
      <c r="N24" s="34">
        <v>101.57333333333332</v>
      </c>
    </row>
    <row r="25" spans="1:14" s="65" customFormat="1" ht="14.25" customHeight="1" x14ac:dyDescent="0.25">
      <c r="A25" s="33">
        <v>1992</v>
      </c>
      <c r="B25" s="108" t="s">
        <v>156</v>
      </c>
      <c r="C25" s="69">
        <f>SUM('4.1.1'!C53:C55)/3</f>
        <v>49.976666666666667</v>
      </c>
      <c r="D25" s="69">
        <f>SUM('4.1.1'!D53:D55)/3</f>
        <v>47.863333333333323</v>
      </c>
      <c r="E25" s="69">
        <f>SUM('4.1.1'!E53:E55)/3</f>
        <v>45.65</v>
      </c>
      <c r="F25" s="69">
        <f>SUM('4.1.1'!F53:F55)/3</f>
        <v>44.573333333333331</v>
      </c>
      <c r="G25" s="69">
        <f>SUM('4.1.1'!G53:G55)/3</f>
        <v>12.296666666666667</v>
      </c>
      <c r="H25" s="69">
        <f>SUM('4.1.1'!H53:H55)/3</f>
        <v>11.936666666666667</v>
      </c>
      <c r="I25" s="70"/>
      <c r="J25" s="70">
        <f t="shared" si="0"/>
        <v>-1.076666666666668</v>
      </c>
      <c r="K25" s="70"/>
      <c r="L25" s="70"/>
      <c r="M25" s="33"/>
      <c r="N25" s="34">
        <v>98.79</v>
      </c>
    </row>
    <row r="26" spans="1:14" s="65" customFormat="1" ht="14.25" customHeight="1" x14ac:dyDescent="0.25">
      <c r="A26" s="33">
        <v>1992</v>
      </c>
      <c r="B26" s="108" t="s">
        <v>157</v>
      </c>
      <c r="C26" s="69">
        <f>SUM('4.1.1'!C56:C58)/3</f>
        <v>51.436666666666667</v>
      </c>
      <c r="D26" s="69">
        <f>SUM('4.1.1'!D56:D58)/3</f>
        <v>49.653333333333329</v>
      </c>
      <c r="E26" s="69">
        <f>SUM('4.1.1'!E56:E58)/3</f>
        <v>47.206666666666671</v>
      </c>
      <c r="F26" s="69">
        <f>SUM('4.1.1'!F56:F58)/3</f>
        <v>46.646666666666668</v>
      </c>
      <c r="G26" s="69">
        <f>SUM('4.1.1'!G56:G58)/3</f>
        <v>14.033333333333333</v>
      </c>
      <c r="H26" s="69">
        <f>SUM('4.1.1'!H56:H58)/3</f>
        <v>13.653333333333331</v>
      </c>
      <c r="I26" s="70"/>
      <c r="J26" s="70">
        <f t="shared" si="0"/>
        <v>-0.56000000000000227</v>
      </c>
      <c r="K26" s="70"/>
      <c r="L26" s="70"/>
      <c r="M26" s="33"/>
      <c r="N26" s="34">
        <v>106.32666666666667</v>
      </c>
    </row>
    <row r="27" spans="1:14" s="65" customFormat="1" ht="14.25" customHeight="1" x14ac:dyDescent="0.25">
      <c r="A27" s="33">
        <v>1993</v>
      </c>
      <c r="B27" s="108" t="s">
        <v>154</v>
      </c>
      <c r="C27" s="69">
        <f>SUM('4.1.1'!C59:C61)/3</f>
        <v>51.983333333333327</v>
      </c>
      <c r="D27" s="69">
        <f>SUM('4.1.1'!D59:D61)/3</f>
        <v>50.626666666666665</v>
      </c>
      <c r="E27" s="69">
        <f>SUM('4.1.1'!E59:E61)/3</f>
        <v>47.74666666666667</v>
      </c>
      <c r="F27" s="69">
        <f>SUM('4.1.1'!F59:F61)/3</f>
        <v>47.74</v>
      </c>
      <c r="G27" s="69">
        <f>SUM('4.1.1'!G59:G61)/3</f>
        <v>14.346666666666666</v>
      </c>
      <c r="H27" s="69">
        <f>SUM('4.1.1'!H59:H61)/3</f>
        <v>13.79</v>
      </c>
      <c r="I27" s="70"/>
      <c r="J27" s="70">
        <f t="shared" si="0"/>
        <v>-6.6666666666677088E-3</v>
      </c>
      <c r="K27" s="70"/>
      <c r="L27" s="70"/>
      <c r="M27" s="33"/>
      <c r="N27" s="34">
        <v>111.32333333333334</v>
      </c>
    </row>
    <row r="28" spans="1:14" s="65" customFormat="1" ht="14.25" customHeight="1" x14ac:dyDescent="0.25">
      <c r="A28" s="33">
        <v>1993</v>
      </c>
      <c r="B28" s="108" t="s">
        <v>155</v>
      </c>
      <c r="C28" s="69">
        <f>SUM('4.1.1'!C62:C64)/3</f>
        <v>55.173333333333325</v>
      </c>
      <c r="D28" s="69">
        <f>SUM('4.1.1'!D62:D64)/3</f>
        <v>53.856666666666662</v>
      </c>
      <c r="E28" s="69">
        <f>SUM('4.1.1'!E62:E64)/3</f>
        <v>50.316666666666663</v>
      </c>
      <c r="F28" s="69">
        <f>SUM('4.1.1'!F62:F64)/3</f>
        <v>49.449999999999996</v>
      </c>
      <c r="G28" s="69">
        <f>SUM('4.1.1'!G62:G64)/3</f>
        <v>13.71</v>
      </c>
      <c r="H28" s="69">
        <f>SUM('4.1.1'!H62:H64)/3</f>
        <v>13.776666666666666</v>
      </c>
      <c r="I28" s="70"/>
      <c r="J28" s="70">
        <f t="shared" si="0"/>
        <v>-0.86666666666666714</v>
      </c>
      <c r="K28" s="70"/>
      <c r="L28" s="70"/>
      <c r="M28" s="33"/>
      <c r="N28" s="34">
        <v>108.51666666666665</v>
      </c>
    </row>
    <row r="29" spans="1:14" s="65" customFormat="1" ht="14.25" customHeight="1" x14ac:dyDescent="0.25">
      <c r="A29" s="33">
        <v>1993</v>
      </c>
      <c r="B29" s="108" t="s">
        <v>156</v>
      </c>
      <c r="C29" s="69">
        <f>SUM('4.1.1'!C65:C67)/3</f>
        <v>54.653333333333329</v>
      </c>
      <c r="D29" s="69">
        <f>SUM('4.1.1'!D65:D67)/3</f>
        <v>53.513333333333328</v>
      </c>
      <c r="E29" s="69">
        <f>SUM('4.1.1'!E65:E67)/3</f>
        <v>49.889999999999993</v>
      </c>
      <c r="F29" s="69">
        <f>SUM('4.1.1'!F65:F67)/3</f>
        <v>49.29666666666666</v>
      </c>
      <c r="G29" s="69">
        <f>SUM('4.1.1'!G65:G67)/3</f>
        <v>12.936666666666667</v>
      </c>
      <c r="H29" s="69">
        <f>SUM('4.1.1'!H65:H67)/3</f>
        <v>12.753333333333332</v>
      </c>
      <c r="I29" s="70"/>
      <c r="J29" s="70">
        <f t="shared" si="0"/>
        <v>-0.59333333333333371</v>
      </c>
      <c r="K29" s="70"/>
      <c r="L29" s="70"/>
      <c r="M29" s="33"/>
      <c r="N29" s="34">
        <v>98.65</v>
      </c>
    </row>
    <row r="30" spans="1:14" s="65" customFormat="1" ht="14.25" customHeight="1" x14ac:dyDescent="0.25">
      <c r="A30" s="33">
        <v>1993</v>
      </c>
      <c r="B30" s="108" t="s">
        <v>157</v>
      </c>
      <c r="C30" s="69">
        <f>SUM('4.1.1'!C68:C70)/3</f>
        <v>54.673333333333339</v>
      </c>
      <c r="D30" s="69">
        <f>SUM('4.1.1'!D68:D70)/3</f>
        <v>53.626666666666665</v>
      </c>
      <c r="E30" s="69">
        <f>SUM('4.1.1'!E68:E70)/3</f>
        <v>49.82</v>
      </c>
      <c r="F30" s="69">
        <f>SUM('4.1.1'!F68:F70)/3</f>
        <v>50.293333333333329</v>
      </c>
      <c r="G30" s="69">
        <f>SUM('4.1.1'!G68:G70)/3</f>
        <v>13.556666666666667</v>
      </c>
      <c r="H30" s="69">
        <f>SUM('4.1.1'!H68:H70)/3</f>
        <v>13.356666666666667</v>
      </c>
      <c r="I30" s="70"/>
      <c r="J30" s="70">
        <f t="shared" si="0"/>
        <v>0.47333333333332916</v>
      </c>
      <c r="K30" s="70"/>
      <c r="L30" s="70"/>
      <c r="M30" s="33"/>
      <c r="N30" s="34">
        <v>96.03</v>
      </c>
    </row>
    <row r="31" spans="1:14" s="65" customFormat="1" ht="14.25" customHeight="1" x14ac:dyDescent="0.25">
      <c r="A31" s="33">
        <v>1994</v>
      </c>
      <c r="B31" s="108" t="s">
        <v>154</v>
      </c>
      <c r="C31" s="69">
        <f>SUM('4.1.1'!C71:C73)/3</f>
        <v>55.713333333333331</v>
      </c>
      <c r="D31" s="69">
        <f>SUM('4.1.1'!D71:D73)/3</f>
        <v>54.47</v>
      </c>
      <c r="E31" s="69">
        <f>SUM('4.1.1'!E71:E73)/3</f>
        <v>50.566666666666663</v>
      </c>
      <c r="F31" s="69">
        <f>SUM('4.1.1'!F71:F73)/3</f>
        <v>51.123333333333335</v>
      </c>
      <c r="G31" s="69">
        <f>SUM('4.1.1'!G71:G73)/3</f>
        <v>12.813333333333333</v>
      </c>
      <c r="H31" s="69">
        <f>SUM('4.1.1'!H71:H73)/3</f>
        <v>12.58</v>
      </c>
      <c r="I31" s="70"/>
      <c r="J31" s="70">
        <f t="shared" si="0"/>
        <v>0.55666666666667197</v>
      </c>
      <c r="K31" s="70"/>
      <c r="L31" s="70"/>
      <c r="M31" s="33"/>
      <c r="N31" s="34">
        <v>89.693333333333328</v>
      </c>
    </row>
    <row r="32" spans="1:14" s="65" customFormat="1" ht="14.25" customHeight="1" x14ac:dyDescent="0.25">
      <c r="A32" s="33">
        <v>1994</v>
      </c>
      <c r="B32" s="108" t="s">
        <v>155</v>
      </c>
      <c r="C32" s="69">
        <f>SUM('4.1.1'!C74:C76)/3</f>
        <v>56.766666666666673</v>
      </c>
      <c r="D32" s="69">
        <f>SUM('4.1.1'!D74:D76)/3</f>
        <v>55.71</v>
      </c>
      <c r="E32" s="69">
        <f>SUM('4.1.1'!E74:E76)/3</f>
        <v>51.456666666666671</v>
      </c>
      <c r="F32" s="69">
        <f>SUM('4.1.1'!F74:F76)/3</f>
        <v>51.476666666666667</v>
      </c>
      <c r="G32" s="69">
        <f>SUM('4.1.1'!G74:G76)/3</f>
        <v>13.483333333333333</v>
      </c>
      <c r="H32" s="69">
        <f>SUM('4.1.1'!H74:H76)/3</f>
        <v>13.550000000000002</v>
      </c>
      <c r="I32" s="70"/>
      <c r="J32" s="70">
        <f t="shared" si="0"/>
        <v>1.9999999999996021E-2</v>
      </c>
      <c r="K32" s="70"/>
      <c r="L32" s="70"/>
      <c r="M32" s="33"/>
      <c r="N32" s="34">
        <v>95.243333333333339</v>
      </c>
    </row>
    <row r="33" spans="1:14" s="65" customFormat="1" ht="14.25" customHeight="1" x14ac:dyDescent="0.25">
      <c r="A33" s="33">
        <v>1994</v>
      </c>
      <c r="B33" s="108" t="s">
        <v>156</v>
      </c>
      <c r="C33" s="69">
        <f>SUM('4.1.1'!C77:C79)/3</f>
        <v>57.656666666666666</v>
      </c>
      <c r="D33" s="69">
        <f>SUM('4.1.1'!D77:D79)/3</f>
        <v>57.053333333333335</v>
      </c>
      <c r="E33" s="69">
        <f>SUM('4.1.1'!E77:E79)/3</f>
        <v>52.346666666666671</v>
      </c>
      <c r="F33" s="69">
        <f>SUM('4.1.1'!F77:F79)/3</f>
        <v>51.786666666666669</v>
      </c>
      <c r="G33" s="69">
        <f>SUM('4.1.1'!G77:G79)/3</f>
        <v>13.483333333333334</v>
      </c>
      <c r="H33" s="69">
        <f>SUM('4.1.1'!H77:H79)/3</f>
        <v>13.236666666666666</v>
      </c>
      <c r="I33" s="70"/>
      <c r="J33" s="70">
        <f t="shared" si="0"/>
        <v>-0.56000000000000227</v>
      </c>
      <c r="K33" s="70"/>
      <c r="L33" s="70"/>
      <c r="M33" s="33"/>
      <c r="N33" s="34">
        <v>98.99666666666667</v>
      </c>
    </row>
    <row r="34" spans="1:14" s="65" customFormat="1" ht="14.25" customHeight="1" x14ac:dyDescent="0.25">
      <c r="A34" s="33">
        <v>1994</v>
      </c>
      <c r="B34" s="108" t="s">
        <v>157</v>
      </c>
      <c r="C34" s="69">
        <f>SUM('4.1.1'!C80:C82)/3</f>
        <v>57.359999999999992</v>
      </c>
      <c r="D34" s="69">
        <f>SUM('4.1.1'!D80:D82)/3</f>
        <v>56.683333333333337</v>
      </c>
      <c r="E34" s="69">
        <f>SUM('4.1.1'!E80:E82)/3</f>
        <v>51.94</v>
      </c>
      <c r="F34" s="69">
        <f>SUM('4.1.1'!F80:F82)/3</f>
        <v>51.736666666666672</v>
      </c>
      <c r="G34" s="69">
        <f>SUM('4.1.1'!G80:G82)/3</f>
        <v>13.68</v>
      </c>
      <c r="H34" s="69">
        <f>SUM('4.1.1'!H80:H82)/3</f>
        <v>13.693333333333333</v>
      </c>
      <c r="I34" s="70"/>
      <c r="J34" s="70">
        <f t="shared" si="0"/>
        <v>-0.20333333333332604</v>
      </c>
      <c r="K34" s="70"/>
      <c r="L34" s="70"/>
      <c r="M34" s="37"/>
      <c r="N34" s="34">
        <v>96.44</v>
      </c>
    </row>
    <row r="35" spans="1:14" s="65" customFormat="1" ht="14.25" customHeight="1" x14ac:dyDescent="0.25">
      <c r="A35" s="33">
        <v>1995</v>
      </c>
      <c r="B35" s="108" t="s">
        <v>154</v>
      </c>
      <c r="C35" s="69">
        <f>SUM('4.1.1'!C83:C85)/3</f>
        <v>58.896666666666668</v>
      </c>
      <c r="D35" s="69">
        <f>SUM('4.1.1'!D83:D85)/3</f>
        <v>57.76</v>
      </c>
      <c r="E35" s="69">
        <f>SUM('4.1.1'!E83:E85)/3</f>
        <v>53.153333333333329</v>
      </c>
      <c r="F35" s="69">
        <f>SUM('4.1.1'!F83:F85)/3</f>
        <v>53.846666666666664</v>
      </c>
      <c r="G35" s="69">
        <f>SUM('4.1.1'!G83:G85)/3</f>
        <v>13.540000000000001</v>
      </c>
      <c r="H35" s="69">
        <f>SUM('4.1.1'!H83:H85)/3</f>
        <v>13.833333333333334</v>
      </c>
      <c r="I35" s="70"/>
      <c r="J35" s="70">
        <f t="shared" ref="J35:J66" si="1">F35-E35</f>
        <v>0.69333333333333513</v>
      </c>
      <c r="K35" s="70"/>
      <c r="L35" s="70"/>
      <c r="M35" s="33"/>
      <c r="N35" s="34">
        <v>98.423333333333332</v>
      </c>
    </row>
    <row r="36" spans="1:14" s="65" customFormat="1" ht="14.25" customHeight="1" x14ac:dyDescent="0.25">
      <c r="A36" s="33">
        <v>1995</v>
      </c>
      <c r="B36" s="108" t="s">
        <v>155</v>
      </c>
      <c r="C36" s="69">
        <f>SUM('4.1.1'!C86:C88)/3</f>
        <v>60.293333333333329</v>
      </c>
      <c r="D36" s="69">
        <f>SUM('4.1.1'!D86:D88)/3</f>
        <v>59.083333333333336</v>
      </c>
      <c r="E36" s="69">
        <f>SUM('4.1.1'!E86:E88)/3</f>
        <v>54.416666666666664</v>
      </c>
      <c r="F36" s="69">
        <f>SUM('4.1.1'!F86:F88)/3</f>
        <v>54.776666666666664</v>
      </c>
      <c r="G36" s="69">
        <f>SUM('4.1.1'!G86:G88)/3</f>
        <v>13.656666666666666</v>
      </c>
      <c r="H36" s="69">
        <f>SUM('4.1.1'!H86:H88)/3</f>
        <v>13.9</v>
      </c>
      <c r="I36" s="70"/>
      <c r="J36" s="70">
        <f t="shared" si="1"/>
        <v>0.35999999999999943</v>
      </c>
      <c r="K36" s="70"/>
      <c r="L36" s="70"/>
      <c r="M36" s="33"/>
      <c r="N36" s="34">
        <v>104.85</v>
      </c>
    </row>
    <row r="37" spans="1:14" s="65" customFormat="1" ht="14.25" customHeight="1" x14ac:dyDescent="0.25">
      <c r="A37" s="33">
        <v>1995</v>
      </c>
      <c r="B37" s="108" t="s">
        <v>156</v>
      </c>
      <c r="C37" s="69">
        <f>SUM('4.1.1'!C89:C91)/3</f>
        <v>59.983333333333327</v>
      </c>
      <c r="D37" s="69">
        <f>SUM('4.1.1'!D89:D91)/3</f>
        <v>58.88</v>
      </c>
      <c r="E37" s="69">
        <f>SUM('4.1.1'!E89:E91)/3</f>
        <v>54.023333333333333</v>
      </c>
      <c r="F37" s="69">
        <f>SUM('4.1.1'!F89:F91)/3</f>
        <v>54.196666666666665</v>
      </c>
      <c r="G37" s="69">
        <f>SUM('4.1.1'!G89:G91)/3</f>
        <v>13.826666666666666</v>
      </c>
      <c r="H37" s="69">
        <f>SUM('4.1.1'!H89:H91)/3</f>
        <v>13.600000000000001</v>
      </c>
      <c r="I37" s="70"/>
      <c r="J37" s="70">
        <f t="shared" si="1"/>
        <v>0.17333333333333201</v>
      </c>
      <c r="K37" s="70"/>
      <c r="L37" s="70"/>
      <c r="M37" s="33"/>
      <c r="N37" s="34">
        <v>95.85</v>
      </c>
    </row>
    <row r="38" spans="1:14" s="65" customFormat="1" ht="14.25" customHeight="1" x14ac:dyDescent="0.25">
      <c r="A38" s="33">
        <v>1995</v>
      </c>
      <c r="B38" s="108" t="s">
        <v>157</v>
      </c>
      <c r="C38" s="69">
        <f>SUM('4.1.1'!C92:C94)/3</f>
        <v>59.620000000000005</v>
      </c>
      <c r="D38" s="69">
        <f>SUM('4.1.1'!D92:D94)/3</f>
        <v>58.486666666666672</v>
      </c>
      <c r="E38" s="69">
        <f>SUM('4.1.1'!E92:E94)/3</f>
        <v>53.483333333333327</v>
      </c>
      <c r="F38" s="69">
        <f>SUM('4.1.1'!F92:F94)/3</f>
        <v>54.143333333333338</v>
      </c>
      <c r="G38" s="69">
        <f>SUM('4.1.1'!G92:G94)/3</f>
        <v>14.176666666666668</v>
      </c>
      <c r="H38" s="69">
        <f>SUM('4.1.1'!H92:H94)/3</f>
        <v>14.15</v>
      </c>
      <c r="I38" s="70"/>
      <c r="J38" s="70">
        <f t="shared" si="1"/>
        <v>0.6600000000000108</v>
      </c>
      <c r="K38" s="70"/>
      <c r="L38" s="70"/>
      <c r="M38" s="33"/>
      <c r="N38" s="34">
        <v>100.87666666666667</v>
      </c>
    </row>
    <row r="39" spans="1:14" s="65" customFormat="1" ht="14.25" customHeight="1" x14ac:dyDescent="0.25">
      <c r="A39" s="33">
        <v>1996</v>
      </c>
      <c r="B39" s="108" t="s">
        <v>154</v>
      </c>
      <c r="C39" s="69">
        <f>SUM('4.1.1'!C95:C97)/3</f>
        <v>60.323333333333331</v>
      </c>
      <c r="D39" s="69">
        <f>SUM('4.1.1'!D95:D97)/3</f>
        <v>59.866666666666667</v>
      </c>
      <c r="E39" s="69">
        <f>SUM('4.1.1'!E95:E97)/3</f>
        <v>54.859999999999992</v>
      </c>
      <c r="F39" s="69">
        <f>SUM('4.1.1'!F95:F97)/3</f>
        <v>56.16</v>
      </c>
      <c r="G39" s="69">
        <f>SUM('4.1.1'!G95:G97)/3</f>
        <v>15.496666666666668</v>
      </c>
      <c r="H39" s="69">
        <f>SUM('4.1.1'!H95:H97)/3</f>
        <v>15.933333333333332</v>
      </c>
      <c r="I39" s="70"/>
      <c r="J39" s="70">
        <f t="shared" si="1"/>
        <v>1.3000000000000043</v>
      </c>
      <c r="K39" s="70"/>
      <c r="L39" s="70"/>
      <c r="M39" s="33"/>
      <c r="N39" s="34">
        <v>113.34</v>
      </c>
    </row>
    <row r="40" spans="1:14" s="65" customFormat="1" ht="14.25" customHeight="1" x14ac:dyDescent="0.25">
      <c r="A40" s="33">
        <v>1996</v>
      </c>
      <c r="B40" s="108" t="s">
        <v>155</v>
      </c>
      <c r="C40" s="69">
        <f>SUM('4.1.1'!C98:C100)/3</f>
        <v>60.089999999999996</v>
      </c>
      <c r="D40" s="69">
        <f>SUM('4.1.1'!D98:D100)/3</f>
        <v>62</v>
      </c>
      <c r="E40" s="69">
        <f>SUM('4.1.1'!E98:E100)/3</f>
        <v>55.013333333333343</v>
      </c>
      <c r="F40" s="69">
        <f>SUM('4.1.1'!F98:F100)/3</f>
        <v>56.083333333333336</v>
      </c>
      <c r="G40" s="69">
        <f>SUM('4.1.1'!G98:G100)/3</f>
        <v>15.426666666666668</v>
      </c>
      <c r="H40" s="69">
        <f>SUM('4.1.1'!H98:H100)/3</f>
        <v>15.959999999999999</v>
      </c>
      <c r="I40" s="70"/>
      <c r="J40" s="70">
        <f t="shared" si="1"/>
        <v>1.0699999999999932</v>
      </c>
      <c r="K40" s="70"/>
      <c r="L40" s="70"/>
      <c r="M40" s="33"/>
      <c r="N40" s="34">
        <v>120.54666666666667</v>
      </c>
    </row>
    <row r="41" spans="1:14" s="65" customFormat="1" ht="14.25" customHeight="1" x14ac:dyDescent="0.25">
      <c r="A41" s="33">
        <v>1996</v>
      </c>
      <c r="B41" s="108" t="s">
        <v>156</v>
      </c>
      <c r="C41" s="69">
        <f>SUM('4.1.1'!C101:C103)/3</f>
        <v>61.346666666666664</v>
      </c>
      <c r="D41" s="69">
        <f>SUM('4.1.1'!D101:D103)/3</f>
        <v>64.930000000000007</v>
      </c>
      <c r="E41" s="69">
        <f>SUM('4.1.1'!E101:E103)/3</f>
        <v>56.45000000000001</v>
      </c>
      <c r="F41" s="69">
        <f>SUM('4.1.1'!F101:F103)/3</f>
        <v>57.21</v>
      </c>
      <c r="G41" s="69">
        <f>SUM('4.1.1'!G101:G103)/3</f>
        <v>15.536666666666667</v>
      </c>
      <c r="H41" s="69">
        <f>SUM('4.1.1'!H101:H103)/3</f>
        <v>16.153333333333332</v>
      </c>
      <c r="I41" s="70"/>
      <c r="J41" s="70">
        <f t="shared" si="1"/>
        <v>0.75999999999999091</v>
      </c>
      <c r="K41" s="70"/>
      <c r="L41" s="70"/>
      <c r="M41" s="33"/>
      <c r="N41" s="34">
        <v>123.28</v>
      </c>
    </row>
    <row r="42" spans="1:14" s="65" customFormat="1" ht="14.25" customHeight="1" x14ac:dyDescent="0.25">
      <c r="A42" s="33">
        <v>1996</v>
      </c>
      <c r="B42" s="108" t="s">
        <v>157</v>
      </c>
      <c r="C42" s="69">
        <f>SUM('4.1.1'!C104:C106)/3</f>
        <v>64.766666666666666</v>
      </c>
      <c r="D42" s="69">
        <f>SUM('4.1.1'!D104:D106)/3</f>
        <v>67.899999999999991</v>
      </c>
      <c r="E42" s="69">
        <f>SUM('4.1.1'!E104:E106)/3</f>
        <v>59.76</v>
      </c>
      <c r="F42" s="69">
        <f>SUM('4.1.1'!F104:F106)/3</f>
        <v>61.370000000000005</v>
      </c>
      <c r="G42" s="69">
        <f>SUM('4.1.1'!G104:G106)/3</f>
        <v>17.266666666666666</v>
      </c>
      <c r="H42" s="69">
        <f>SUM('4.1.1'!H104:H106)/3</f>
        <v>18.069999999999997</v>
      </c>
      <c r="I42" s="70"/>
      <c r="J42" s="70">
        <f t="shared" si="1"/>
        <v>1.6100000000000065</v>
      </c>
      <c r="K42" s="70"/>
      <c r="L42" s="70"/>
      <c r="M42" s="33"/>
      <c r="N42" s="34">
        <v>132.66333333333333</v>
      </c>
    </row>
    <row r="43" spans="1:14" s="65" customFormat="1" ht="14.25" customHeight="1" x14ac:dyDescent="0.25">
      <c r="A43" s="33">
        <v>1997</v>
      </c>
      <c r="B43" s="108" t="s">
        <v>154</v>
      </c>
      <c r="C43" s="69">
        <f>SUM('4.1.1'!C107:C109)/3</f>
        <v>65.046666666666667</v>
      </c>
      <c r="D43" s="69">
        <f>SUM('4.1.1'!D107:D109)/3</f>
        <v>68.786666666666676</v>
      </c>
      <c r="E43" s="69">
        <f>SUM('4.1.1'!E107:E109)/3</f>
        <v>60.073333333333331</v>
      </c>
      <c r="F43" s="69">
        <f>SUM('4.1.1'!F107:F109)/3</f>
        <v>61.243333333333339</v>
      </c>
      <c r="G43" s="69">
        <f>SUM('4.1.1'!G107:G109)/3</f>
        <v>15.903333333333334</v>
      </c>
      <c r="H43" s="69">
        <f>SUM('4.1.1'!H107:H109)/3</f>
        <v>16.850000000000001</v>
      </c>
      <c r="I43" s="70"/>
      <c r="J43" s="70">
        <f t="shared" si="1"/>
        <v>1.1700000000000088</v>
      </c>
      <c r="K43" s="70"/>
      <c r="L43" s="70"/>
      <c r="M43" s="33"/>
      <c r="N43" s="34">
        <v>121.55333333333334</v>
      </c>
    </row>
    <row r="44" spans="1:14" s="65" customFormat="1" ht="14.25" customHeight="1" x14ac:dyDescent="0.25">
      <c r="A44" s="33">
        <v>1997</v>
      </c>
      <c r="B44" s="108" t="s">
        <v>155</v>
      </c>
      <c r="C44" s="69">
        <f>SUM('4.1.1'!C110:C112)/3</f>
        <v>64.963333333333324</v>
      </c>
      <c r="D44" s="69">
        <f>SUM('4.1.1'!D110:D112)/3</f>
        <v>69</v>
      </c>
      <c r="E44" s="69">
        <f>SUM('4.1.1'!E110:E112)/3</f>
        <v>59.50333333333333</v>
      </c>
      <c r="F44" s="69">
        <f>SUM('4.1.1'!F110:F112)/3</f>
        <v>60.373333333333335</v>
      </c>
      <c r="G44" s="69">
        <f>SUM('4.1.1'!G110:G112)/3</f>
        <v>13.973333333333334</v>
      </c>
      <c r="H44" s="69">
        <f>SUM('4.1.1'!H110:H112)/3</f>
        <v>15.166666666666666</v>
      </c>
      <c r="I44" s="70"/>
      <c r="J44" s="70">
        <f t="shared" si="1"/>
        <v>0.87000000000000455</v>
      </c>
      <c r="K44" s="70"/>
      <c r="L44" s="70"/>
      <c r="M44" s="33"/>
      <c r="N44" s="34">
        <v>101.47333333333331</v>
      </c>
    </row>
    <row r="45" spans="1:14" s="65" customFormat="1" ht="14.25" customHeight="1" x14ac:dyDescent="0.25">
      <c r="A45" s="33">
        <v>1997</v>
      </c>
      <c r="B45" s="108" t="s">
        <v>156</v>
      </c>
      <c r="C45" s="69">
        <f>SUM('4.1.1'!C113:C115)/3</f>
        <v>69.33</v>
      </c>
      <c r="D45" s="69">
        <f>SUM('4.1.1'!D113:D115)/3</f>
        <v>73.49666666666667</v>
      </c>
      <c r="E45" s="69">
        <f>SUM('4.1.1'!E113:E115)/3</f>
        <v>63.826666666666661</v>
      </c>
      <c r="F45" s="69">
        <f>SUM('4.1.1'!F113:F115)/3</f>
        <v>64.226666666666674</v>
      </c>
      <c r="G45" s="69">
        <f>SUM('4.1.1'!G113:G115)/3</f>
        <v>13.530000000000001</v>
      </c>
      <c r="H45" s="69">
        <f>SUM('4.1.1'!H113:H115)/3</f>
        <v>14.833333333333334</v>
      </c>
      <c r="I45" s="70"/>
      <c r="J45" s="70">
        <f t="shared" si="1"/>
        <v>0.40000000000001279</v>
      </c>
      <c r="K45" s="70"/>
      <c r="L45" s="70"/>
      <c r="M45" s="33"/>
      <c r="N45" s="34">
        <v>104.44</v>
      </c>
    </row>
    <row r="46" spans="1:14" s="65" customFormat="1" ht="14.25" customHeight="1" x14ac:dyDescent="0.25">
      <c r="A46" s="33">
        <v>1997</v>
      </c>
      <c r="B46" s="108" t="s">
        <v>157</v>
      </c>
      <c r="C46" s="69">
        <f>SUM('4.1.1'!C116:C118)/3</f>
        <v>69.530000000000015</v>
      </c>
      <c r="D46" s="69">
        <f>SUM('4.1.1'!D116:D118)/3</f>
        <v>73.943333333333328</v>
      </c>
      <c r="E46" s="69">
        <f>SUM('4.1.1'!E116:E118)/3</f>
        <v>63.876666666666665</v>
      </c>
      <c r="F46" s="69">
        <f>SUM('4.1.1'!F116:F118)/3</f>
        <v>64.043333333333337</v>
      </c>
      <c r="G46" s="69">
        <f>SUM('4.1.1'!G116:G118)/3</f>
        <v>14.016666666666666</v>
      </c>
      <c r="H46" s="69">
        <f>SUM('4.1.1'!H116:H118)/3</f>
        <v>14.953333333333333</v>
      </c>
      <c r="I46" s="70"/>
      <c r="J46" s="70">
        <f t="shared" si="1"/>
        <v>0.1666666666666714</v>
      </c>
      <c r="K46" s="70"/>
      <c r="L46" s="70">
        <v>38.362210128465186</v>
      </c>
      <c r="M46" s="70">
        <v>60.158351970524855</v>
      </c>
      <c r="N46" s="34">
        <v>103.98333333333335</v>
      </c>
    </row>
    <row r="47" spans="1:14" s="65" customFormat="1" ht="14.25" customHeight="1" x14ac:dyDescent="0.25">
      <c r="A47" s="33">
        <v>1998</v>
      </c>
      <c r="B47" s="108" t="s">
        <v>154</v>
      </c>
      <c r="C47" s="69">
        <f>SUM('4.1.1'!C119:C121)/3</f>
        <v>68.623333333333335</v>
      </c>
      <c r="D47" s="69">
        <f>SUM('4.1.1'!D119:D121)/3</f>
        <v>73.839999999999989</v>
      </c>
      <c r="E47" s="69">
        <f>SUM('4.1.1'!E119:E121)/3</f>
        <v>62.616666666666674</v>
      </c>
      <c r="F47" s="69">
        <f>SUM('4.1.1'!F119:F121)/3</f>
        <v>62.826666666666675</v>
      </c>
      <c r="G47" s="69">
        <f>SUM('4.1.1'!G119:G121)/3</f>
        <v>12.353333333333333</v>
      </c>
      <c r="H47" s="69">
        <f>SUM('4.1.1'!H119:H121)/3</f>
        <v>13.356666666666667</v>
      </c>
      <c r="I47" s="70"/>
      <c r="J47" s="70">
        <f t="shared" si="1"/>
        <v>0.21000000000000085</v>
      </c>
      <c r="K47" s="70"/>
      <c r="L47" s="70">
        <v>29.288975847454804</v>
      </c>
      <c r="M47" s="70">
        <v>45.930005387775658</v>
      </c>
      <c r="N47" s="34">
        <v>79.513333333333335</v>
      </c>
    </row>
    <row r="48" spans="1:14" s="65" customFormat="1" ht="14.25" customHeight="1" x14ac:dyDescent="0.25">
      <c r="A48" s="33">
        <v>1998</v>
      </c>
      <c r="B48" s="108" t="s">
        <v>155</v>
      </c>
      <c r="C48" s="69">
        <f>SUM('4.1.1'!C122:C124)/3</f>
        <v>72.333333333333329</v>
      </c>
      <c r="D48" s="69">
        <f>SUM('4.1.1'!D122:D124)/3</f>
        <v>78.866666666666674</v>
      </c>
      <c r="E48" s="69">
        <f>SUM('4.1.1'!E122:E124)/3</f>
        <v>65.703333333333333</v>
      </c>
      <c r="F48" s="69">
        <f>SUM('4.1.1'!F122:F124)/3</f>
        <v>66.703333333333333</v>
      </c>
      <c r="G48" s="69">
        <f>SUM('4.1.1'!G122:G124)/3</f>
        <v>11.486666666666666</v>
      </c>
      <c r="H48" s="69">
        <f>SUM('4.1.1'!H122:H124)/3</f>
        <v>12.743333333333334</v>
      </c>
      <c r="I48" s="70"/>
      <c r="J48" s="70">
        <f t="shared" si="1"/>
        <v>1</v>
      </c>
      <c r="K48" s="70"/>
      <c r="L48" s="70">
        <v>27.00629752450017</v>
      </c>
      <c r="M48" s="70">
        <v>42.350384570102854</v>
      </c>
      <c r="N48" s="34">
        <v>73.193333333333328</v>
      </c>
    </row>
    <row r="49" spans="1:14" s="65" customFormat="1" ht="14.25" customHeight="1" x14ac:dyDescent="0.25">
      <c r="A49" s="33">
        <v>1998</v>
      </c>
      <c r="B49" s="108" t="s">
        <v>156</v>
      </c>
      <c r="C49" s="69">
        <f>SUM('4.1.1'!C125:C127)/3</f>
        <v>72.283333333333346</v>
      </c>
      <c r="D49" s="69">
        <f>SUM('4.1.1'!D125:D127)/3</f>
        <v>79.356666666666669</v>
      </c>
      <c r="E49" s="69">
        <f>SUM('4.1.1'!E125:E127)/3</f>
        <v>65.993333333333339</v>
      </c>
      <c r="F49" s="69">
        <f>SUM('4.1.1'!F125:F127)/3</f>
        <v>66.773333333333326</v>
      </c>
      <c r="G49" s="69">
        <f>SUM('4.1.1'!G125:G127)/3</f>
        <v>10.536666666666667</v>
      </c>
      <c r="H49" s="69">
        <f>SUM('4.1.1'!H125:H127)/3</f>
        <v>11.936666666666667</v>
      </c>
      <c r="I49" s="70"/>
      <c r="J49" s="70">
        <f t="shared" si="1"/>
        <v>0.77999999999998693</v>
      </c>
      <c r="K49" s="70"/>
      <c r="L49" s="70">
        <v>25.027655119527676</v>
      </c>
      <c r="M49" s="70">
        <v>39.247542845824356</v>
      </c>
      <c r="N49" s="34">
        <v>67.793333333333337</v>
      </c>
    </row>
    <row r="50" spans="1:14" s="65" customFormat="1" ht="14.25" customHeight="1" x14ac:dyDescent="0.25">
      <c r="A50" s="33">
        <v>1998</v>
      </c>
      <c r="B50" s="108" t="s">
        <v>157</v>
      </c>
      <c r="C50" s="69">
        <f>SUM('4.1.1'!C128:C130)/3</f>
        <v>71.186666666666667</v>
      </c>
      <c r="D50" s="69">
        <f>SUM('4.1.1'!D128:D130)/3</f>
        <v>79.123333333333335</v>
      </c>
      <c r="E50" s="69">
        <f>SUM('4.1.1'!E128:E130)/3</f>
        <v>64.86999999999999</v>
      </c>
      <c r="F50" s="69">
        <f>SUM('4.1.1'!F128:F130)/3</f>
        <v>65.709999999999994</v>
      </c>
      <c r="G50" s="69">
        <f>SUM('4.1.1'!G128:G130)/3</f>
        <v>10.613333333333335</v>
      </c>
      <c r="H50" s="69">
        <f>SUM('4.1.1'!H128:H130)/3</f>
        <v>11.836666666666668</v>
      </c>
      <c r="I50" s="70"/>
      <c r="J50" s="70">
        <f t="shared" si="1"/>
        <v>0.84000000000000341</v>
      </c>
      <c r="K50" s="70"/>
      <c r="L50" s="70">
        <v>22.544777376727968</v>
      </c>
      <c r="M50" s="70">
        <v>35.353975904531367</v>
      </c>
      <c r="N50" s="34">
        <v>61.433333333333337</v>
      </c>
    </row>
    <row r="51" spans="1:14" s="65" customFormat="1" ht="14.25" customHeight="1" x14ac:dyDescent="0.25">
      <c r="A51" s="33">
        <v>1999</v>
      </c>
      <c r="B51" s="108" t="s">
        <v>154</v>
      </c>
      <c r="C51" s="69">
        <f>SUM('4.1.1'!C131:C133)/3</f>
        <v>71.08</v>
      </c>
      <c r="D51" s="69">
        <f>SUM('4.1.1'!D131:D133)/3</f>
        <v>79.910000000000011</v>
      </c>
      <c r="E51" s="69">
        <f>SUM('4.1.1'!E131:E133)/3</f>
        <v>64.13333333333334</v>
      </c>
      <c r="F51" s="69">
        <f>SUM('4.1.1'!F131:F133)/3</f>
        <v>66.02</v>
      </c>
      <c r="G51" s="69">
        <f>SUM('4.1.1'!G131:G133)/3</f>
        <v>10.209999999999999</v>
      </c>
      <c r="H51" s="69">
        <f>SUM('4.1.1'!H131:H133)/3</f>
        <v>11.583333333333334</v>
      </c>
      <c r="I51" s="70"/>
      <c r="J51" s="70">
        <f t="shared" si="1"/>
        <v>1.8866666666666561</v>
      </c>
      <c r="K51" s="70"/>
      <c r="L51" s="70">
        <v>23.546054606754495</v>
      </c>
      <c r="M51" s="70">
        <v>36.924145814510382</v>
      </c>
      <c r="N51" s="34">
        <v>63.473333333333329</v>
      </c>
    </row>
    <row r="52" spans="1:14" s="65" customFormat="1" ht="14.25" customHeight="1" x14ac:dyDescent="0.25">
      <c r="A52" s="33">
        <v>1999</v>
      </c>
      <c r="B52" s="108" t="s">
        <v>155</v>
      </c>
      <c r="C52" s="69">
        <f>SUM('4.1.1'!C134:C136)/3</f>
        <v>77.586666666666659</v>
      </c>
      <c r="D52" s="69">
        <f>SUM('4.1.1'!D134:D136)/3</f>
        <v>83.649999999999991</v>
      </c>
      <c r="E52" s="69">
        <f>SUM('4.1.1'!E134:E136)/3</f>
        <v>70.013333333333335</v>
      </c>
      <c r="F52" s="69">
        <f>SUM('4.1.1'!F134:F136)/3</f>
        <v>73.033333333333331</v>
      </c>
      <c r="G52" s="69">
        <f>SUM('4.1.1'!G134:G136)/3</f>
        <v>11.81</v>
      </c>
      <c r="H52" s="69">
        <f>SUM('4.1.1'!H134:H136)/3</f>
        <v>12.776666666666666</v>
      </c>
      <c r="I52" s="70"/>
      <c r="J52" s="70">
        <f t="shared" si="1"/>
        <v>3.019999999999996</v>
      </c>
      <c r="K52" s="70"/>
      <c r="L52" s="70">
        <v>32.290753742140282</v>
      </c>
      <c r="M52" s="70">
        <v>50.637294423550905</v>
      </c>
      <c r="N52" s="34">
        <v>87.276666666666685</v>
      </c>
    </row>
    <row r="53" spans="1:14" s="65" customFormat="1" ht="14.25" customHeight="1" x14ac:dyDescent="0.25">
      <c r="A53" s="33">
        <v>1999</v>
      </c>
      <c r="B53" s="108" t="s">
        <v>156</v>
      </c>
      <c r="C53" s="69">
        <f>SUM('4.1.1'!C137:C139)/3</f>
        <v>79.356666666666669</v>
      </c>
      <c r="D53" s="69">
        <f>SUM('4.1.1'!D137:D139)/3</f>
        <v>84.516666666666666</v>
      </c>
      <c r="E53" s="69">
        <f>SUM('4.1.1'!E137:E139)/3</f>
        <v>72.290000000000006</v>
      </c>
      <c r="F53" s="69">
        <f>SUM('4.1.1'!F137:F139)/3</f>
        <v>74.659999999999982</v>
      </c>
      <c r="G53" s="69">
        <f>SUM('4.1.1'!G137:G139)/3</f>
        <v>13.453333333333333</v>
      </c>
      <c r="H53" s="69">
        <f>SUM('4.1.1'!H137:H139)/3</f>
        <v>14.63</v>
      </c>
      <c r="I53" s="70"/>
      <c r="J53" s="70">
        <f t="shared" si="1"/>
        <v>2.3699999999999761</v>
      </c>
      <c r="K53" s="70"/>
      <c r="L53" s="70">
        <v>42.915455616477722</v>
      </c>
      <c r="M53" s="70">
        <v>67.29860128772502</v>
      </c>
      <c r="N53" s="34">
        <v>116.29</v>
      </c>
    </row>
    <row r="54" spans="1:14" s="65" customFormat="1" ht="14.25" customHeight="1" x14ac:dyDescent="0.25">
      <c r="A54" s="33">
        <v>1999</v>
      </c>
      <c r="B54" s="108" t="s">
        <v>157</v>
      </c>
      <c r="C54" s="69">
        <f>SUM('4.1.1'!C140:C142)/3</f>
        <v>80.786666666666648</v>
      </c>
      <c r="D54" s="69">
        <f>SUM('4.1.1'!D140:D142)/3</f>
        <v>83.613333333333344</v>
      </c>
      <c r="E54" s="69">
        <f>SUM('4.1.1'!E140:E142)/3</f>
        <v>74.209999999999994</v>
      </c>
      <c r="F54" s="69">
        <f>SUM('4.1.1'!F140:F142)/3</f>
        <v>76.23</v>
      </c>
      <c r="G54" s="69">
        <f>SUM('4.1.1'!G140:G142)/3</f>
        <v>15.443333333333333</v>
      </c>
      <c r="H54" s="69">
        <f>SUM('4.1.1'!H140:H142)/3</f>
        <v>16.579999999999998</v>
      </c>
      <c r="I54" s="70"/>
      <c r="J54" s="70">
        <f t="shared" si="1"/>
        <v>2.0200000000000102</v>
      </c>
      <c r="K54" s="70"/>
      <c r="L54" s="70">
        <v>50.312147537829787</v>
      </c>
      <c r="M54" s="70">
        <v>78.897849467955936</v>
      </c>
      <c r="N54" s="34">
        <v>136.05666666666664</v>
      </c>
    </row>
    <row r="55" spans="1:14" s="65" customFormat="1" ht="14.25" customHeight="1" x14ac:dyDescent="0.25">
      <c r="A55" s="33">
        <v>2000</v>
      </c>
      <c r="B55" s="108" t="s">
        <v>154</v>
      </c>
      <c r="C55" s="69">
        <f>SUM('4.1.1'!C143:C145)/3</f>
        <v>81.526666666666657</v>
      </c>
      <c r="D55" s="69">
        <f>SUM('4.1.1'!D143:D145)/3</f>
        <v>84.27</v>
      </c>
      <c r="E55" s="69">
        <f>SUM('4.1.1'!E143:E145)/3</f>
        <v>76.279999999999987</v>
      </c>
      <c r="F55" s="69">
        <f>SUM('4.1.1'!F143:F145)/3</f>
        <v>78.416666666666671</v>
      </c>
      <c r="G55" s="69">
        <f>SUM('4.1.1'!G143:G145)/3</f>
        <v>18.13</v>
      </c>
      <c r="H55" s="69">
        <f>SUM('4.1.1'!H143:H145)/3</f>
        <v>18.569999999999997</v>
      </c>
      <c r="I55" s="70"/>
      <c r="J55" s="70">
        <f t="shared" si="1"/>
        <v>2.1366666666666845</v>
      </c>
      <c r="K55" s="70"/>
      <c r="L55" s="70">
        <v>57.121412376511636</v>
      </c>
      <c r="M55" s="70">
        <v>89.575913882237117</v>
      </c>
      <c r="N55" s="34">
        <v>154.68666666666664</v>
      </c>
    </row>
    <row r="56" spans="1:14" s="65" customFormat="1" ht="14.25" customHeight="1" x14ac:dyDescent="0.25">
      <c r="A56" s="33">
        <v>2000</v>
      </c>
      <c r="B56" s="108" t="s">
        <v>155</v>
      </c>
      <c r="C56" s="69">
        <f>SUM('4.1.1'!C146:C148)/3</f>
        <v>85.610000000000014</v>
      </c>
      <c r="D56" s="69">
        <f>SUM('4.1.1'!D146:D148)/3</f>
        <v>87.990000000000009</v>
      </c>
      <c r="E56" s="69">
        <f>SUM('4.1.1'!E146:E148)/3</f>
        <v>81.260000000000005</v>
      </c>
      <c r="F56" s="69">
        <f>SUM('4.1.1'!F146:F148)/3</f>
        <v>81.516666666666666</v>
      </c>
      <c r="G56" s="69">
        <f>SUM('4.1.1'!G146:G148)/3</f>
        <v>18.363333333333333</v>
      </c>
      <c r="H56" s="69">
        <f>SUM('4.1.1'!H146:H148)/3</f>
        <v>19.256666666666664</v>
      </c>
      <c r="I56" s="70"/>
      <c r="J56" s="70">
        <f t="shared" si="1"/>
        <v>0.2566666666666606</v>
      </c>
      <c r="K56" s="70"/>
      <c r="L56" s="70">
        <v>59.469913583980606</v>
      </c>
      <c r="M56" s="70">
        <v>93.258755975250097</v>
      </c>
      <c r="N56" s="34">
        <v>161.11333333333332</v>
      </c>
    </row>
    <row r="57" spans="1:14" s="65" customFormat="1" ht="14.25" customHeight="1" x14ac:dyDescent="0.25">
      <c r="A57" s="33">
        <v>2000</v>
      </c>
      <c r="B57" s="108" t="s">
        <v>156</v>
      </c>
      <c r="C57" s="69">
        <f>SUM('4.1.1'!C149:C151)/3</f>
        <v>86.773333333333326</v>
      </c>
      <c r="D57" s="69">
        <f>SUM('4.1.1'!D149:D151)/3</f>
        <v>88.733333333333334</v>
      </c>
      <c r="E57" s="69">
        <f>SUM('4.1.1'!E149:E151)/3</f>
        <v>81.720000000000013</v>
      </c>
      <c r="F57" s="69">
        <f>SUM('4.1.1'!F149:F151)/3</f>
        <v>82.063333333333333</v>
      </c>
      <c r="G57" s="69">
        <f>SUM('4.1.1'!G149:G151)/3</f>
        <v>21.819999999999997</v>
      </c>
      <c r="H57" s="69">
        <f>SUM('4.1.1'!H149:H151)/3</f>
        <v>22.993333333333329</v>
      </c>
      <c r="I57" s="70"/>
      <c r="J57" s="70">
        <f t="shared" si="1"/>
        <v>0.3433333333333195</v>
      </c>
      <c r="K57" s="70"/>
      <c r="L57" s="70">
        <v>68.655988195131457</v>
      </c>
      <c r="M57" s="70">
        <v>107.66405503999471</v>
      </c>
      <c r="N57" s="34">
        <v>185.98333333333335</v>
      </c>
    </row>
    <row r="58" spans="1:14" s="65" customFormat="1" ht="14.25" customHeight="1" x14ac:dyDescent="0.25">
      <c r="A58" s="33">
        <v>2000</v>
      </c>
      <c r="B58" s="108" t="s">
        <v>157</v>
      </c>
      <c r="C58" s="69">
        <f>SUM('4.1.1'!C152:C154)/3</f>
        <v>85.660000000000011</v>
      </c>
      <c r="D58" s="69">
        <f>SUM('4.1.1'!D152:D154)/3</f>
        <v>88.269999999999982</v>
      </c>
      <c r="E58" s="69">
        <f>SUM('4.1.1'!E152:E154)/3</f>
        <v>80.446666666666658</v>
      </c>
      <c r="F58" s="69">
        <f>SUM('4.1.1'!F152:F154)/3</f>
        <v>83.376666666666665</v>
      </c>
      <c r="G58" s="69">
        <f>SUM('4.1.1'!G152:G154)/3</f>
        <v>23.97666666666667</v>
      </c>
      <c r="H58" s="69">
        <f>SUM('4.1.1'!H152:H154)/3</f>
        <v>25.223333333333333</v>
      </c>
      <c r="I58" s="70"/>
      <c r="J58" s="70">
        <f t="shared" si="1"/>
        <v>2.9300000000000068</v>
      </c>
      <c r="K58" s="70"/>
      <c r="L58" s="70">
        <v>69.822443533646364</v>
      </c>
      <c r="M58" s="70">
        <v>109.49325180882762</v>
      </c>
      <c r="N58" s="34">
        <v>189.17333333333332</v>
      </c>
    </row>
    <row r="59" spans="1:14" s="65" customFormat="1" ht="14.25" customHeight="1" x14ac:dyDescent="0.25">
      <c r="A59" s="33">
        <v>2001</v>
      </c>
      <c r="B59" s="108" t="s">
        <v>154</v>
      </c>
      <c r="C59" s="69">
        <f>SUM('4.1.1'!C155:C157)/3</f>
        <v>80.653333333333322</v>
      </c>
      <c r="D59" s="69">
        <f>SUM('4.1.1'!D155:D157)/3</f>
        <v>83.8</v>
      </c>
      <c r="E59" s="69">
        <f>SUM('4.1.1'!E155:E157)/3</f>
        <v>76.296666666666667</v>
      </c>
      <c r="F59" s="69">
        <f>SUM('4.1.1'!F155:F157)/3</f>
        <v>80.17</v>
      </c>
      <c r="G59" s="69">
        <f>SUM('4.1.1'!G155:G157)/3</f>
        <v>19.756666666666668</v>
      </c>
      <c r="H59" s="69">
        <f>SUM('4.1.1'!H155:H157)/3</f>
        <v>20.403333333333332</v>
      </c>
      <c r="I59" s="70"/>
      <c r="J59" s="70">
        <f t="shared" si="1"/>
        <v>3.8733333333333348</v>
      </c>
      <c r="K59" s="70"/>
      <c r="L59" s="70">
        <v>59.772027192028816</v>
      </c>
      <c r="M59" s="70">
        <v>93.732520565642247</v>
      </c>
      <c r="N59" s="34">
        <v>161.87333333333333</v>
      </c>
    </row>
    <row r="60" spans="1:14" s="65" customFormat="1" ht="14.25" customHeight="1" x14ac:dyDescent="0.25">
      <c r="A60" s="33">
        <v>2001</v>
      </c>
      <c r="B60" s="108" t="s">
        <v>1</v>
      </c>
      <c r="C60" s="69">
        <f>SUM('4.1.1'!C158:C160)/3</f>
        <v>80.22</v>
      </c>
      <c r="D60" s="69">
        <f>SUM('4.1.1'!D158:D160)/3</f>
        <v>83.373333333333335</v>
      </c>
      <c r="E60" s="69">
        <f>SUM('4.1.1'!E158:E160)/3</f>
        <v>77.660000000000011</v>
      </c>
      <c r="F60" s="69">
        <f>SUM('4.1.1'!F158:F160)/3</f>
        <v>77.763333333333335</v>
      </c>
      <c r="G60" s="69">
        <f>SUM('4.1.1'!G158:G160)/3</f>
        <v>19.32</v>
      </c>
      <c r="H60" s="69">
        <f>SUM('4.1.1'!H158:H160)/3</f>
        <v>20.066666666666666</v>
      </c>
      <c r="I60" s="70"/>
      <c r="J60" s="70">
        <f t="shared" si="1"/>
        <v>0.10333333333332462</v>
      </c>
      <c r="K60" s="70"/>
      <c r="L60" s="70">
        <v>64.727049917171314</v>
      </c>
      <c r="M60" s="70">
        <v>101.50282368746078</v>
      </c>
      <c r="N60" s="34">
        <v>175.43333333333331</v>
      </c>
    </row>
    <row r="61" spans="1:14" s="65" customFormat="1" ht="14.25" customHeight="1" x14ac:dyDescent="0.25">
      <c r="A61" s="33">
        <v>2001</v>
      </c>
      <c r="B61" s="108" t="s">
        <v>2</v>
      </c>
      <c r="C61" s="69">
        <f>SUM('4.1.1'!C161:C163)/3</f>
        <v>80.59333333333332</v>
      </c>
      <c r="D61" s="69">
        <f>SUM('4.1.1'!D161:D163)/3</f>
        <v>83.756666666666661</v>
      </c>
      <c r="E61" s="69">
        <f>SUM('4.1.1'!E161:E163)/3</f>
        <v>77.013333333333335</v>
      </c>
      <c r="F61" s="69">
        <f>SUM('4.1.1'!F161:F163)/3</f>
        <v>77.540000000000006</v>
      </c>
      <c r="G61" s="69">
        <f>SUM('4.1.1'!G161:G163)/3</f>
        <v>18.419999999999998</v>
      </c>
      <c r="H61" s="69">
        <f>SUM('4.1.1'!H161:H163)/3</f>
        <v>19.66333333333333</v>
      </c>
      <c r="I61" s="70"/>
      <c r="J61" s="70">
        <f t="shared" si="1"/>
        <v>0.52666666666667084</v>
      </c>
      <c r="K61" s="70"/>
      <c r="L61" s="70">
        <v>59.191175005137019</v>
      </c>
      <c r="M61" s="70">
        <v>92.821647334280712</v>
      </c>
      <c r="N61" s="34">
        <v>160.56666666666663</v>
      </c>
    </row>
    <row r="62" spans="1:14" s="65" customFormat="1" ht="14.25" customHeight="1" x14ac:dyDescent="0.25">
      <c r="A62" s="33">
        <v>2001</v>
      </c>
      <c r="B62" s="108" t="s">
        <v>157</v>
      </c>
      <c r="C62" s="69">
        <f>SUM('4.1.1'!C164:C166)/3</f>
        <v>77.39</v>
      </c>
      <c r="D62" s="69">
        <f>SUM('4.1.1'!D164:D166)/3</f>
        <v>80.036666666666676</v>
      </c>
      <c r="E62" s="69">
        <f>SUM('4.1.1'!E164:E166)/3</f>
        <v>71.896666666666661</v>
      </c>
      <c r="F62" s="69">
        <f>SUM('4.1.1'!F164:F166)/3</f>
        <v>75.87</v>
      </c>
      <c r="G62" s="69">
        <f>SUM('4.1.1'!G164:G166)/3</f>
        <v>15.013333333333334</v>
      </c>
      <c r="H62" s="69">
        <f>SUM('4.1.1'!H164:H166)/3</f>
        <v>16.326666666666668</v>
      </c>
      <c r="I62" s="70"/>
      <c r="J62" s="70">
        <f t="shared" si="1"/>
        <v>3.9733333333333434</v>
      </c>
      <c r="K62" s="70"/>
      <c r="L62" s="70">
        <v>45.720615031512693</v>
      </c>
      <c r="M62" s="70">
        <v>71.697559712122157</v>
      </c>
      <c r="N62" s="34">
        <v>123.93333333333334</v>
      </c>
    </row>
    <row r="63" spans="1:14" s="65" customFormat="1" ht="14.25" customHeight="1" x14ac:dyDescent="0.25">
      <c r="A63" s="33">
        <v>2002</v>
      </c>
      <c r="B63" s="108" t="s">
        <v>154</v>
      </c>
      <c r="C63" s="69">
        <f>SUM('4.1.1'!C167:C169)/3</f>
        <v>75.923333333333332</v>
      </c>
      <c r="D63" s="69">
        <f>SUM('4.1.1'!D167:D169)/3</f>
        <v>78.723333333333343</v>
      </c>
      <c r="E63" s="69">
        <f>SUM('4.1.1'!E167:E169)/3</f>
        <v>70.466666666666669</v>
      </c>
      <c r="F63" s="69">
        <f>SUM('4.1.1'!F167:F169)/3</f>
        <v>74.626666666666665</v>
      </c>
      <c r="G63" s="69">
        <f>SUM('4.1.1'!G167:G169)/3</f>
        <v>14.616666666666665</v>
      </c>
      <c r="H63" s="69">
        <f>SUM('4.1.1'!H167:H169)/3</f>
        <v>14.706666666666669</v>
      </c>
      <c r="I63" s="70"/>
      <c r="J63" s="70">
        <f t="shared" si="1"/>
        <v>4.1599999999999966</v>
      </c>
      <c r="K63" s="70"/>
      <c r="L63" s="70">
        <v>48.730651729657147</v>
      </c>
      <c r="M63" s="70">
        <v>76.417799930941257</v>
      </c>
      <c r="N63" s="34">
        <v>131.80000000000001</v>
      </c>
    </row>
    <row r="64" spans="1:14" s="65" customFormat="1" ht="14.25" customHeight="1" x14ac:dyDescent="0.25">
      <c r="A64" s="33">
        <v>2002</v>
      </c>
      <c r="B64" s="108" t="s">
        <v>155</v>
      </c>
      <c r="C64" s="69">
        <f>SUM('4.1.1'!C170:C172)/3</f>
        <v>77.643333333333331</v>
      </c>
      <c r="D64" s="69">
        <f>SUM('4.1.1'!D170:D172)/3</f>
        <v>80.446666666666658</v>
      </c>
      <c r="E64" s="69">
        <f>SUM('4.1.1'!E170:E172)/3</f>
        <v>74.566666666666663</v>
      </c>
      <c r="F64" s="69">
        <f>SUM('4.1.1'!F170:F172)/3</f>
        <v>76.296666666666667</v>
      </c>
      <c r="G64" s="69">
        <f>SUM('4.1.1'!G170:G172)/3</f>
        <v>15.859999999999998</v>
      </c>
      <c r="H64" s="69">
        <f>SUM('4.1.1'!H170:H172)/3</f>
        <v>15.83</v>
      </c>
      <c r="I64" s="70"/>
      <c r="J64" s="70">
        <f t="shared" si="1"/>
        <v>1.730000000000004</v>
      </c>
      <c r="K64" s="70"/>
      <c r="L64" s="70">
        <v>56.780321224242336</v>
      </c>
      <c r="M64" s="70">
        <v>89.041025993256426</v>
      </c>
      <c r="N64" s="34">
        <v>153.83333333333334</v>
      </c>
    </row>
    <row r="65" spans="1:14" s="65" customFormat="1" ht="14.25" customHeight="1" x14ac:dyDescent="0.25">
      <c r="A65" s="33">
        <v>2002</v>
      </c>
      <c r="B65" s="108" t="s">
        <v>156</v>
      </c>
      <c r="C65" s="69">
        <f>SUM('4.1.1'!C173:C175)/3</f>
        <v>77.143333333333331</v>
      </c>
      <c r="D65" s="69">
        <f>SUM('4.1.1'!D173:D175)/3</f>
        <v>80.033333333333317</v>
      </c>
      <c r="E65" s="69">
        <f>SUM('4.1.1'!E173:E175)/3</f>
        <v>73.846666666666678</v>
      </c>
      <c r="F65" s="69">
        <f>SUM('4.1.1'!F173:F175)/3</f>
        <v>75.410000000000011</v>
      </c>
      <c r="G65" s="69">
        <f>SUM('4.1.1'!G173:G175)/3</f>
        <v>15.906666666666666</v>
      </c>
      <c r="H65" s="69">
        <f>SUM('4.1.1'!H173:H175)/3</f>
        <v>16.3</v>
      </c>
      <c r="I65" s="70"/>
      <c r="J65" s="70">
        <f t="shared" si="1"/>
        <v>1.5633333333333326</v>
      </c>
      <c r="K65" s="70"/>
      <c r="L65" s="70">
        <v>58.594645655380077</v>
      </c>
      <c r="M65" s="70">
        <v>91.886189693460395</v>
      </c>
      <c r="N65" s="34">
        <v>158.73333333333332</v>
      </c>
    </row>
    <row r="66" spans="1:14" s="65" customFormat="1" ht="14.25" customHeight="1" x14ac:dyDescent="0.25">
      <c r="A66" s="33">
        <v>2002</v>
      </c>
      <c r="B66" s="108" t="s">
        <v>157</v>
      </c>
      <c r="C66" s="69">
        <f>SUM('4.1.1'!C176:C178)/3</f>
        <v>77.426666666666662</v>
      </c>
      <c r="D66" s="69">
        <f>SUM('4.1.1'!D176:D178)/3</f>
        <v>79.95</v>
      </c>
      <c r="E66" s="69">
        <f>SUM('4.1.1'!E176:E178)/3</f>
        <v>74.066666666666663</v>
      </c>
      <c r="F66" s="69">
        <f>SUM('4.1.1'!F176:F178)/3</f>
        <v>75.503333333333345</v>
      </c>
      <c r="G66" s="69">
        <f>SUM('4.1.1'!G176:G178)/3</f>
        <v>16.243333333333336</v>
      </c>
      <c r="H66" s="69">
        <f>SUM('4.1.1'!H176:H178)/3</f>
        <v>16.886666666666667</v>
      </c>
      <c r="I66" s="70"/>
      <c r="J66" s="70">
        <f t="shared" si="1"/>
        <v>1.4366666666666816</v>
      </c>
      <c r="K66" s="70"/>
      <c r="L66" s="70">
        <v>57.302649141547739</v>
      </c>
      <c r="M66" s="70">
        <v>89.860123396353515</v>
      </c>
      <c r="N66" s="34">
        <v>155.19999999999999</v>
      </c>
    </row>
    <row r="67" spans="1:14" s="65" customFormat="1" ht="14.25" customHeight="1" x14ac:dyDescent="0.25">
      <c r="A67" s="33">
        <v>2003</v>
      </c>
      <c r="B67" s="108" t="s">
        <v>154</v>
      </c>
      <c r="C67" s="69">
        <f>SUM('4.1.1'!C179:C181)/3</f>
        <v>79.606666666666669</v>
      </c>
      <c r="D67" s="69">
        <f>SUM('4.1.1'!D179:D181)/3</f>
        <v>81.566666666666663</v>
      </c>
      <c r="E67" s="69">
        <f>SUM('4.1.1'!E179:E181)/3</f>
        <v>76.720000000000013</v>
      </c>
      <c r="F67" s="69">
        <f>SUM('4.1.1'!F179:F181)/3</f>
        <v>78.496666666666655</v>
      </c>
      <c r="G67" s="69">
        <f>SUM('4.1.1'!G179:G181)/3</f>
        <v>20.186666666666664</v>
      </c>
      <c r="H67" s="69">
        <f>SUM('4.1.1'!H179:H181)/3</f>
        <v>20.666666666666668</v>
      </c>
      <c r="I67" s="70">
        <f>SUM('4.1.1'!I179:I181)/3</f>
        <v>37.18058647770895</v>
      </c>
      <c r="J67" s="70">
        <f t="shared" ref="J67:J98" si="2">F67-E67</f>
        <v>1.7766666666666424</v>
      </c>
      <c r="K67" s="70">
        <v>38.641498922312842</v>
      </c>
      <c r="L67" s="70">
        <v>67.631336872199753</v>
      </c>
      <c r="M67" s="70">
        <v>105.92462788512383</v>
      </c>
      <c r="N67" s="34">
        <v>183.26666666666668</v>
      </c>
    </row>
    <row r="68" spans="1:14" s="65" customFormat="1" ht="14.25" customHeight="1" x14ac:dyDescent="0.25">
      <c r="A68" s="33">
        <v>2003</v>
      </c>
      <c r="B68" s="108" t="s">
        <v>155</v>
      </c>
      <c r="C68" s="69">
        <f>SUM('4.1.1'!C182:C184)/3</f>
        <v>80.273333333333326</v>
      </c>
      <c r="D68" s="69">
        <f>SUM('4.1.1'!D182:D184)/3</f>
        <v>81.566666666666663</v>
      </c>
      <c r="E68" s="69">
        <f>SUM('4.1.1'!E182:E184)/3</f>
        <v>76.143333333333331</v>
      </c>
      <c r="F68" s="69">
        <f>SUM('4.1.1'!F182:F184)/3</f>
        <v>78.570000000000007</v>
      </c>
      <c r="G68" s="69">
        <f>SUM('4.1.1'!G182:G184)/3</f>
        <v>15.680000000000001</v>
      </c>
      <c r="H68" s="69">
        <f>SUM('4.1.1'!H182:H184)/3</f>
        <v>17.049999999999997</v>
      </c>
      <c r="I68" s="70">
        <f>SUM('4.1.1'!I182:I184)/3</f>
        <v>29.984545413407876</v>
      </c>
      <c r="J68" s="70">
        <f t="shared" si="2"/>
        <v>2.4266666666666765</v>
      </c>
      <c r="K68" s="70">
        <v>31.162708527281847</v>
      </c>
      <c r="L68" s="70">
        <v>54.503529347367952</v>
      </c>
      <c r="M68" s="70">
        <v>85.576573393537515</v>
      </c>
      <c r="N68" s="34">
        <v>147.80000000000001</v>
      </c>
    </row>
    <row r="69" spans="1:14" s="65" customFormat="1" ht="14.25" customHeight="1" x14ac:dyDescent="0.25">
      <c r="A69" s="33">
        <v>2003</v>
      </c>
      <c r="B69" s="108" t="s">
        <v>156</v>
      </c>
      <c r="C69" s="69">
        <f>SUM('4.1.1'!C185:C187)/3</f>
        <v>79.723333333333343</v>
      </c>
      <c r="D69" s="69">
        <f>SUM('4.1.1'!D185:D187)/3</f>
        <v>80.98</v>
      </c>
      <c r="E69" s="69">
        <f>SUM('4.1.1'!E185:E187)/3</f>
        <v>75.433333333333323</v>
      </c>
      <c r="F69" s="69">
        <f>SUM('4.1.1'!F185:F187)/3</f>
        <v>77.146666666666661</v>
      </c>
      <c r="G69" s="69">
        <f>SUM('4.1.1'!G185:G187)/3</f>
        <v>16.810000000000002</v>
      </c>
      <c r="H69" s="69">
        <f>SUM('4.1.1'!H185:H187)/3</f>
        <v>18.006666666666664</v>
      </c>
      <c r="I69" s="70">
        <f>SUM('4.1.1'!I185:I187)/3</f>
        <v>32.592121035631834</v>
      </c>
      <c r="J69" s="70">
        <f t="shared" si="2"/>
        <v>1.7133333333333383</v>
      </c>
      <c r="K69" s="70">
        <v>33.872741911408959</v>
      </c>
      <c r="L69" s="70">
        <v>59.280597436793109</v>
      </c>
      <c r="M69" s="70">
        <v>92.923986109499083</v>
      </c>
      <c r="N69" s="34">
        <v>109.93333333333334</v>
      </c>
    </row>
    <row r="70" spans="1:14" s="65" customFormat="1" ht="14.25" customHeight="1" x14ac:dyDescent="0.25">
      <c r="A70" s="33">
        <v>2003</v>
      </c>
      <c r="B70" s="108" t="s">
        <v>157</v>
      </c>
      <c r="C70" s="69">
        <f>SUM('4.1.1'!C188:C190)/3</f>
        <v>80.163333333333341</v>
      </c>
      <c r="D70" s="69">
        <f>SUM('4.1.1'!D188:D190)/3</f>
        <v>81.343333333333334</v>
      </c>
      <c r="E70" s="69">
        <f>SUM('4.1.1'!E188:E190)/3</f>
        <v>75.86</v>
      </c>
      <c r="F70" s="69">
        <f>SUM('4.1.1'!F188:F190)/3</f>
        <v>77.463333333333324</v>
      </c>
      <c r="G70" s="69">
        <f>SUM('4.1.1'!G188:G190)/3</f>
        <v>17.606666666666669</v>
      </c>
      <c r="H70" s="69">
        <f>SUM('4.1.1'!H188:H190)/3</f>
        <v>18.603333333333335</v>
      </c>
      <c r="I70" s="70">
        <f>SUM('4.1.1'!I188:I190)/3</f>
        <v>32.10580941500551</v>
      </c>
      <c r="J70" s="70">
        <f t="shared" si="2"/>
        <v>1.6033333333333246</v>
      </c>
      <c r="K70" s="70">
        <v>33.367321966631955</v>
      </c>
      <c r="L70" s="70">
        <v>58.404719319975278</v>
      </c>
      <c r="M70" s="70">
        <v>91.629299201717274</v>
      </c>
      <c r="N70" s="33"/>
    </row>
    <row r="71" spans="1:14" s="65" customFormat="1" ht="14.25" customHeight="1" x14ac:dyDescent="0.25">
      <c r="A71" s="33">
        <v>2004</v>
      </c>
      <c r="B71" s="108" t="s">
        <v>154</v>
      </c>
      <c r="C71" s="69">
        <f>SUM('4.1.1'!C191:C193)/3</f>
        <v>80.296666666666667</v>
      </c>
      <c r="D71" s="69">
        <f>SUM('4.1.1'!D191:D193)/3</f>
        <v>81.756666666666661</v>
      </c>
      <c r="E71" s="69">
        <f>SUM('4.1.1'!E191:E193)/3</f>
        <v>76.570000000000007</v>
      </c>
      <c r="F71" s="69">
        <f>SUM('4.1.1'!F191:F193)/3</f>
        <v>78.150000000000006</v>
      </c>
      <c r="G71" s="69">
        <f>SUM('4.1.1'!G191:G193)/3</f>
        <v>18.010000000000002</v>
      </c>
      <c r="H71" s="69">
        <f>SUM('4.1.1'!H191:H193)/3</f>
        <v>18.413333333333334</v>
      </c>
      <c r="I71" s="70">
        <f>SUM('4.1.1'!I191:I193)/3</f>
        <v>31.841272441735864</v>
      </c>
      <c r="J71" s="70">
        <f t="shared" si="2"/>
        <v>1.5799999999999983</v>
      </c>
      <c r="K71" s="70">
        <v>33.092390715247859</v>
      </c>
      <c r="L71" s="70">
        <v>57.943951759242843</v>
      </c>
      <c r="M71" s="70">
        <v>90.866666666666674</v>
      </c>
      <c r="N71" s="33"/>
    </row>
    <row r="72" spans="1:14" s="65" customFormat="1" ht="14.25" customHeight="1" x14ac:dyDescent="0.25">
      <c r="A72" s="33">
        <v>2004</v>
      </c>
      <c r="B72" s="108" t="s">
        <v>155</v>
      </c>
      <c r="C72" s="69">
        <f>SUM('4.1.1'!C194:C196)/3</f>
        <v>83.526666666666657</v>
      </c>
      <c r="D72" s="69">
        <f>SUM('4.1.1'!D194:D196)/3</f>
        <v>85.276666666666657</v>
      </c>
      <c r="E72" s="69">
        <f>SUM('4.1.1'!E194:E196)/3</f>
        <v>80.176666666666662</v>
      </c>
      <c r="F72" s="69">
        <f>SUM('4.1.1'!F194:F196)/3</f>
        <v>81.463333333333324</v>
      </c>
      <c r="G72" s="69">
        <f>SUM('4.1.1'!G194:G196)/3</f>
        <v>19.733333333333334</v>
      </c>
      <c r="H72" s="69">
        <f>SUM('4.1.1'!H194:H196)/3</f>
        <v>20.316666666666666</v>
      </c>
      <c r="I72" s="70">
        <f>SUM('4.1.1'!I194:I196)/3</f>
        <v>36.090528023792977</v>
      </c>
      <c r="J72" s="70">
        <f t="shared" si="2"/>
        <v>1.2866666666666617</v>
      </c>
      <c r="K72" s="70">
        <v>37.508609515162</v>
      </c>
      <c r="L72" s="70">
        <v>65.649642308141225</v>
      </c>
      <c r="M72" s="70">
        <v>102.96666666666665</v>
      </c>
      <c r="N72" s="33"/>
    </row>
    <row r="73" spans="1:14" s="65" customFormat="1" ht="14.25" customHeight="1" x14ac:dyDescent="0.25">
      <c r="A73" s="33">
        <v>2004</v>
      </c>
      <c r="B73" s="108" t="s">
        <v>156</v>
      </c>
      <c r="C73" s="69">
        <f>SUM('4.1.1'!C197:C199)/3</f>
        <v>85.40333333333335</v>
      </c>
      <c r="D73" s="69">
        <f>SUM('4.1.1'!D197:D199)/3</f>
        <v>86.536666666666676</v>
      </c>
      <c r="E73" s="69">
        <f>SUM('4.1.1'!E197:E199)/3</f>
        <v>80.913333333333341</v>
      </c>
      <c r="F73" s="69">
        <f>SUM('4.1.1'!F197:F199)/3</f>
        <v>82.13</v>
      </c>
      <c r="G73" s="69">
        <f>SUM('4.1.1'!G197:G199)/3</f>
        <v>22.37</v>
      </c>
      <c r="H73" s="69">
        <f>SUM('4.1.1'!H197:H199)/3</f>
        <v>22.986666666666668</v>
      </c>
      <c r="I73" s="70">
        <f>SUM('4.1.1'!I197:I199)/3</f>
        <v>41.928356579610018</v>
      </c>
      <c r="J73" s="70">
        <f t="shared" si="2"/>
        <v>1.2166666666666544</v>
      </c>
      <c r="K73" s="70">
        <v>43.575820046752085</v>
      </c>
      <c r="L73" s="70">
        <v>76.315328912015431</v>
      </c>
      <c r="M73" s="70">
        <v>119.66666666666667</v>
      </c>
      <c r="N73" s="33"/>
    </row>
    <row r="74" spans="1:14" s="65" customFormat="1" ht="14.25" customHeight="1" x14ac:dyDescent="0.25">
      <c r="A74" s="33">
        <v>2004</v>
      </c>
      <c r="B74" s="108" t="s">
        <v>157</v>
      </c>
      <c r="C74" s="69">
        <f>SUM('4.1.1'!C200:C202)/3</f>
        <v>88.446666666666658</v>
      </c>
      <c r="D74" s="69">
        <f>SUM('4.1.1'!D200:D202)/3</f>
        <v>89.429999999999993</v>
      </c>
      <c r="E74" s="69">
        <f>SUM('4.1.1'!E200:E202)/3</f>
        <v>83.236666666666665</v>
      </c>
      <c r="F74" s="69">
        <f>SUM('4.1.1'!F200:F202)/3</f>
        <v>85.90666666666668</v>
      </c>
      <c r="G74" s="69">
        <f>SUM('4.1.1'!G200:G202)/3</f>
        <v>24.943333333333332</v>
      </c>
      <c r="H74" s="69">
        <f>SUM('4.1.1'!H200:H202)/3</f>
        <v>26.123333333333335</v>
      </c>
      <c r="I74" s="70">
        <f>SUM('4.1.1'!I200:I202)/3</f>
        <v>43.058832210243317</v>
      </c>
      <c r="J74" s="70">
        <f t="shared" si="2"/>
        <v>2.6700000000000159</v>
      </c>
      <c r="K74" s="70">
        <v>44.750714716286346</v>
      </c>
      <c r="L74" s="70">
        <v>78.37948763373511</v>
      </c>
      <c r="M74" s="70">
        <v>122.89999999999999</v>
      </c>
      <c r="N74" s="33"/>
    </row>
    <row r="75" spans="1:14" s="65" customFormat="1" ht="14.25" customHeight="1" x14ac:dyDescent="0.25">
      <c r="A75" s="33">
        <v>2005</v>
      </c>
      <c r="B75" s="108" t="s">
        <v>154</v>
      </c>
      <c r="C75" s="69">
        <f>SUM('4.1.1'!C203:C205)/3</f>
        <v>87.553333333333327</v>
      </c>
      <c r="D75" s="69">
        <f>SUM('4.1.1'!D203:D205)/3</f>
        <v>87.616666666666674</v>
      </c>
      <c r="E75" s="69">
        <f>SUM('4.1.1'!E203:E205)/3</f>
        <v>80.126666666666665</v>
      </c>
      <c r="F75" s="69">
        <f>SUM('4.1.1'!F203:F205)/3</f>
        <v>84.840000000000018</v>
      </c>
      <c r="G75" s="69">
        <f>SUM('4.1.1'!G203:G205)/3</f>
        <v>23.49</v>
      </c>
      <c r="H75" s="69">
        <f>SUM('4.1.1'!H203:H205)/3</f>
        <v>25.166666666666668</v>
      </c>
      <c r="I75" s="70">
        <f>SUM('4.1.1'!I203:I205)/3</f>
        <v>45.695219231156877</v>
      </c>
      <c r="J75" s="70">
        <f t="shared" si="2"/>
        <v>4.7133333333333525</v>
      </c>
      <c r="K75" s="70">
        <v>47.490691566530693</v>
      </c>
      <c r="L75" s="70">
        <v>83.12755060832562</v>
      </c>
      <c r="M75" s="70">
        <v>130.4</v>
      </c>
      <c r="N75" s="33"/>
    </row>
    <row r="76" spans="1:14" s="65" customFormat="1" ht="14.25" customHeight="1" x14ac:dyDescent="0.25">
      <c r="A76" s="33">
        <v>2005</v>
      </c>
      <c r="B76" s="108" t="s">
        <v>155</v>
      </c>
      <c r="C76" s="69">
        <f>SUM('4.1.1'!C206:C208)/3</f>
        <v>88.40666666666668</v>
      </c>
      <c r="D76" s="69">
        <f>SUM('4.1.1'!D206:D208)/3</f>
        <v>91.46</v>
      </c>
      <c r="E76" s="69">
        <f>SUM('4.1.1'!E206:E208)/3</f>
        <v>85.126666666666665</v>
      </c>
      <c r="F76" s="69">
        <f>SUM('4.1.1'!F206:F208)/3</f>
        <v>89.353333333333339</v>
      </c>
      <c r="G76" s="69">
        <f>SUM('4.1.1'!G206:G208)/3</f>
        <v>28.03</v>
      </c>
      <c r="H76" s="69">
        <f>SUM('4.1.1'!H206:H208)/3</f>
        <v>28.723333333333333</v>
      </c>
      <c r="I76" s="70">
        <f>SUM('4.1.1'!I206:I208)/3</f>
        <v>50.273427199091799</v>
      </c>
      <c r="J76" s="70">
        <f t="shared" si="2"/>
        <v>4.2266666666666737</v>
      </c>
      <c r="K76" s="70">
        <v>52.248788063075857</v>
      </c>
      <c r="L76" s="70">
        <v>91.566733055747207</v>
      </c>
      <c r="M76" s="70">
        <v>143.46666666666667</v>
      </c>
      <c r="N76" s="33"/>
    </row>
    <row r="77" spans="1:14" s="65" customFormat="1" ht="14.25" customHeight="1" x14ac:dyDescent="0.25">
      <c r="A77" s="33">
        <v>2005</v>
      </c>
      <c r="B77" s="108" t="s">
        <v>156</v>
      </c>
      <c r="C77" s="72"/>
      <c r="D77" s="69">
        <f>SUM('4.1.1'!D209:D211)/3</f>
        <v>96.96</v>
      </c>
      <c r="E77" s="69">
        <f>SUM('4.1.1'!E209:E211)/3</f>
        <v>91.143333333333331</v>
      </c>
      <c r="F77" s="69">
        <f>SUM('4.1.1'!F209:F211)/3</f>
        <v>94.779999999999987</v>
      </c>
      <c r="G77" s="69">
        <f>SUM('4.1.1'!G209:G211)/3</f>
        <v>32.413333333333334</v>
      </c>
      <c r="H77" s="69">
        <f>SUM('4.1.1'!H209:H211)/3</f>
        <v>33.983333333333327</v>
      </c>
      <c r="I77" s="70">
        <f>SUM('4.1.1'!I209:I211)/3</f>
        <v>63.389624840264538</v>
      </c>
      <c r="J77" s="70">
        <f t="shared" si="2"/>
        <v>3.6366666666666561</v>
      </c>
      <c r="K77" s="70">
        <v>65.880351871787695</v>
      </c>
      <c r="L77" s="70">
        <v>115.31786887861006</v>
      </c>
      <c r="M77" s="70">
        <v>180.9</v>
      </c>
      <c r="N77" s="33"/>
    </row>
    <row r="78" spans="1:14" s="65" customFormat="1" ht="14.25" customHeight="1" x14ac:dyDescent="0.25">
      <c r="A78" s="33">
        <v>2005</v>
      </c>
      <c r="B78" s="108" t="s">
        <v>157</v>
      </c>
      <c r="C78" s="72"/>
      <c r="D78" s="69">
        <f>SUM('4.1.1'!D212:D214)/3</f>
        <v>97.58</v>
      </c>
      <c r="E78" s="69">
        <f>SUM('4.1.1'!E212:E214)/3</f>
        <v>90.583333333333329</v>
      </c>
      <c r="F78" s="69">
        <f>SUM('4.1.1'!F212:F214)/3</f>
        <v>94.466666666666654</v>
      </c>
      <c r="G78" s="69">
        <f>SUM('4.1.1'!G212:G214)/3</f>
        <v>32.193333333333335</v>
      </c>
      <c r="H78" s="69">
        <f>SUM('4.1.1'!H212:H214)/3</f>
        <v>34.243333333333332</v>
      </c>
      <c r="I78" s="70">
        <f>SUM('4.1.1'!I212:I214)/3</f>
        <v>60.458818159026151</v>
      </c>
      <c r="J78" s="70">
        <f t="shared" si="2"/>
        <v>3.8833333333333258</v>
      </c>
      <c r="K78" s="70">
        <v>62.834386922243993</v>
      </c>
      <c r="L78" s="70">
        <v>109.98812988498702</v>
      </c>
      <c r="M78" s="70">
        <v>172.5</v>
      </c>
      <c r="N78" s="33"/>
    </row>
    <row r="79" spans="1:14" s="65" customFormat="1" ht="14.25" customHeight="1" x14ac:dyDescent="0.25">
      <c r="A79" s="33">
        <v>2006</v>
      </c>
      <c r="B79" s="108" t="s">
        <v>154</v>
      </c>
      <c r="C79" s="72"/>
      <c r="D79" s="69">
        <f>SUM('4.1.1'!D215:D217)/3</f>
        <v>96.046666666666667</v>
      </c>
      <c r="E79" s="69">
        <f>SUM('4.1.1'!E215:E217)/3</f>
        <v>89.243333333333339</v>
      </c>
      <c r="F79" s="69">
        <f>SUM('4.1.1'!F215:F217)/3</f>
        <v>93.493333333333339</v>
      </c>
      <c r="G79" s="69">
        <f>SUM('4.1.1'!G215:G217)/3</f>
        <v>31.95333333333333</v>
      </c>
      <c r="H79" s="69">
        <f>SUM('4.1.1'!H215:H217)/3</f>
        <v>33.823333333333331</v>
      </c>
      <c r="I79" s="70">
        <f>SUM('4.1.1'!I215:I217)/3</f>
        <v>64.716863847922127</v>
      </c>
      <c r="J79" s="70">
        <f t="shared" si="2"/>
        <v>4.25</v>
      </c>
      <c r="K79" s="70">
        <v>67.259741212910654</v>
      </c>
      <c r="L79" s="70">
        <v>117.78074709625685</v>
      </c>
      <c r="M79" s="70">
        <v>184.66666666666666</v>
      </c>
      <c r="N79" s="33"/>
    </row>
    <row r="80" spans="1:14" s="65" customFormat="1" ht="14.25" customHeight="1" x14ac:dyDescent="0.25">
      <c r="A80" s="33">
        <v>2006</v>
      </c>
      <c r="B80" s="108" t="s">
        <v>155</v>
      </c>
      <c r="C80" s="72"/>
      <c r="D80" s="69">
        <f>SUM('4.1.1'!D218:D220)/3</f>
        <v>101.04666666666667</v>
      </c>
      <c r="E80" s="69">
        <f>SUM('4.1.1'!E218:E220)/3</f>
        <v>95.186666666666667</v>
      </c>
      <c r="F80" s="69">
        <f>SUM('4.1.1'!F218:F220)/3</f>
        <v>97.90666666666668</v>
      </c>
      <c r="G80" s="69">
        <f>SUM('4.1.1'!G218:G220)/3</f>
        <v>33.659999999999997</v>
      </c>
      <c r="H80" s="69">
        <f>SUM('4.1.1'!H218:H220)/3</f>
        <v>35.866666666666667</v>
      </c>
      <c r="I80" s="70">
        <f>SUM('4.1.1'!I218:I220)/3</f>
        <v>69.714376085309183</v>
      </c>
      <c r="J80" s="70">
        <f t="shared" si="2"/>
        <v>2.7200000000000131</v>
      </c>
      <c r="K80" s="70">
        <v>72.45361742707459</v>
      </c>
      <c r="L80" s="70">
        <v>126.8593206706222</v>
      </c>
      <c r="M80" s="70">
        <v>198.93333333333331</v>
      </c>
      <c r="N80" s="33"/>
    </row>
    <row r="81" spans="1:14" s="65" customFormat="1" ht="14.25" customHeight="1" x14ac:dyDescent="0.25">
      <c r="A81" s="33">
        <v>2006</v>
      </c>
      <c r="B81" s="108" t="s">
        <v>156</v>
      </c>
      <c r="C81" s="72"/>
      <c r="D81" s="69">
        <f>SUM('4.1.1'!D221:D223)/3</f>
        <v>100.78333333333335</v>
      </c>
      <c r="E81" s="69">
        <f>SUM('4.1.1'!E221:E223)/3</f>
        <v>94.59999999999998</v>
      </c>
      <c r="F81" s="69">
        <f>SUM('4.1.1'!F221:F223)/3</f>
        <v>97.49666666666667</v>
      </c>
      <c r="G81" s="69">
        <f>SUM('4.1.1'!G221:G223)/3</f>
        <v>36.839999999999996</v>
      </c>
      <c r="H81" s="69">
        <f>SUM('4.1.1'!H221:H223)/3</f>
        <v>40.423333333333339</v>
      </c>
      <c r="I81" s="70">
        <f>SUM('4.1.1'!I221:I223)/3</f>
        <v>68.564201681627011</v>
      </c>
      <c r="J81" s="70">
        <f t="shared" si="2"/>
        <v>2.8966666666666896</v>
      </c>
      <c r="K81" s="70">
        <v>71.258249973497627</v>
      </c>
      <c r="L81" s="70">
        <v>124.68676581290869</v>
      </c>
      <c r="M81" s="70">
        <v>195.66666666666666</v>
      </c>
      <c r="N81" s="33"/>
    </row>
    <row r="82" spans="1:14" s="65" customFormat="1" ht="14.25" customHeight="1" x14ac:dyDescent="0.25">
      <c r="A82" s="33">
        <v>2006</v>
      </c>
      <c r="B82" s="108" t="s">
        <v>157</v>
      </c>
      <c r="C82" s="72"/>
      <c r="D82" s="69">
        <f>SUM('4.1.1'!D224:D226)/3</f>
        <v>94.316666666666663</v>
      </c>
      <c r="E82" s="69">
        <f>SUM('4.1.1'!E224:E226)/3</f>
        <v>86.24666666666667</v>
      </c>
      <c r="F82" s="69">
        <f>SUM('4.1.1'!F224:F226)/3</f>
        <v>91.94</v>
      </c>
      <c r="G82" s="69">
        <f>SUM('4.1.1'!G224:G226)/3</f>
        <v>32.18333333333333</v>
      </c>
      <c r="H82" s="69">
        <f>SUM('4.1.1'!H224:H226)/3</f>
        <v>36.20333333333334</v>
      </c>
      <c r="I82" s="70">
        <f>SUM('4.1.1'!I224:I226)/3</f>
        <v>57.413500173651691</v>
      </c>
      <c r="J82" s="70">
        <f t="shared" si="2"/>
        <v>5.693333333333328</v>
      </c>
      <c r="K82" s="70">
        <v>59.669411250854353</v>
      </c>
      <c r="L82" s="70">
        <v>104.44011453011224</v>
      </c>
      <c r="M82" s="70">
        <v>163.82597614163799</v>
      </c>
      <c r="N82" s="33"/>
    </row>
    <row r="83" spans="1:14" s="65" customFormat="1" ht="14.25" customHeight="1" x14ac:dyDescent="0.25">
      <c r="A83" s="33">
        <v>2007</v>
      </c>
      <c r="B83" s="108" t="s">
        <v>154</v>
      </c>
      <c r="C83" s="72"/>
      <c r="D83" s="69">
        <f>SUM('4.1.1'!D227:D229)/3</f>
        <v>94.94</v>
      </c>
      <c r="E83" s="69">
        <f>SUM('4.1.1'!E227:E229)/3</f>
        <v>87.156666666666652</v>
      </c>
      <c r="F83" s="69">
        <f>SUM('4.1.1'!F227:F229)/3</f>
        <v>91.259999999999991</v>
      </c>
      <c r="G83" s="69">
        <f>SUM('4.1.1'!G227:G229)/3</f>
        <v>31.053333333333331</v>
      </c>
      <c r="H83" s="69">
        <f>SUM('4.1.1'!H227:H229)/3</f>
        <v>34.756666666666668</v>
      </c>
      <c r="I83" s="70">
        <f>SUM('4.1.1'!I227:I229)/3</f>
        <v>54.899879358272926</v>
      </c>
      <c r="J83" s="70">
        <f t="shared" si="2"/>
        <v>4.1033333333333388</v>
      </c>
      <c r="K83" s="70">
        <v>57.057024378291317</v>
      </c>
      <c r="L83" s="70">
        <v>99.940690150650084</v>
      </c>
      <c r="M83" s="70">
        <v>156.65908972738706</v>
      </c>
      <c r="N83" s="33"/>
    </row>
    <row r="84" spans="1:14" s="65" customFormat="1" ht="14.25" customHeight="1" x14ac:dyDescent="0.25">
      <c r="A84" s="33">
        <v>2007</v>
      </c>
      <c r="B84" s="108" t="s">
        <v>155</v>
      </c>
      <c r="C84" s="72"/>
      <c r="D84" s="69">
        <f>SUM('4.1.1'!D230:D232)/3</f>
        <v>100.34333333333335</v>
      </c>
      <c r="E84" s="69">
        <f>SUM('4.1.1'!E230:E232)/3</f>
        <v>94.469999999999985</v>
      </c>
      <c r="F84" s="69">
        <f>SUM('4.1.1'!F230:F232)/3</f>
        <v>96.053333333333327</v>
      </c>
      <c r="G84" s="69">
        <f>SUM('4.1.1'!G230:G232)/3</f>
        <v>33.786666666666669</v>
      </c>
      <c r="H84" s="69">
        <f>SUM('4.1.1'!H230:H232)/3</f>
        <v>38.359999999999992</v>
      </c>
      <c r="I84" s="70">
        <f>SUM('4.1.1'!I230:I232)/3</f>
        <v>64.374860953192581</v>
      </c>
      <c r="J84" s="70">
        <f t="shared" si="2"/>
        <v>1.5833333333333428</v>
      </c>
      <c r="K84" s="70">
        <v>66.904300222326967</v>
      </c>
      <c r="L84" s="70">
        <v>117.07986348017441</v>
      </c>
      <c r="M84" s="70">
        <v>183.68836457959299</v>
      </c>
      <c r="N84" s="33"/>
    </row>
    <row r="85" spans="1:14" s="65" customFormat="1" ht="14.25" customHeight="1" x14ac:dyDescent="0.25">
      <c r="A85" s="33">
        <v>2007</v>
      </c>
      <c r="B85" s="108" t="s">
        <v>156</v>
      </c>
      <c r="C85" s="72"/>
      <c r="D85" s="69">
        <f>SUM('4.1.1'!D233:D235)/3</f>
        <v>101.34666666666665</v>
      </c>
      <c r="E85" s="69">
        <f>SUM('4.1.1'!E233:E235)/3</f>
        <v>95.399999999999991</v>
      </c>
      <c r="F85" s="69">
        <f>SUM('4.1.1'!F233:F235)/3</f>
        <v>96.49666666666667</v>
      </c>
      <c r="G85" s="69">
        <f>SUM('4.1.1'!G233:G235)/3</f>
        <v>34.910000000000004</v>
      </c>
      <c r="H85" s="69">
        <f>SUM('4.1.1'!H233:H235)/3</f>
        <v>40</v>
      </c>
      <c r="I85" s="70">
        <f>SUM('4.1.1'!I233:I235)/3</f>
        <v>69.480284362677779</v>
      </c>
      <c r="J85" s="70">
        <f t="shared" si="2"/>
        <v>1.0966666666666782</v>
      </c>
      <c r="K85" s="70">
        <v>72.21032769163142</v>
      </c>
      <c r="L85" s="70">
        <v>126.23627906398174</v>
      </c>
      <c r="M85" s="70">
        <v>198.23333333333335</v>
      </c>
      <c r="N85" s="33"/>
    </row>
    <row r="86" spans="1:14" s="65" customFormat="1" ht="14.25" customHeight="1" x14ac:dyDescent="0.25">
      <c r="A86" s="33">
        <v>2007</v>
      </c>
      <c r="B86" s="108" t="s">
        <v>157</v>
      </c>
      <c r="C86" s="72"/>
      <c r="D86" s="69">
        <f>SUM('4.1.1'!D236:D238)/3</f>
        <v>104.95666666666666</v>
      </c>
      <c r="E86" s="69">
        <f>SUM('4.1.1'!E236:E238)/3</f>
        <v>99.95</v>
      </c>
      <c r="F86" s="69">
        <f>SUM('4.1.1'!F236:F238)/3</f>
        <v>103.58333333333333</v>
      </c>
      <c r="G86" s="69">
        <f>SUM('4.1.1'!G236:G238)/3</f>
        <v>40.383333333333333</v>
      </c>
      <c r="H86" s="69">
        <f>SUM('4.1.1'!H236:H238)/3</f>
        <v>46.983333333333327</v>
      </c>
      <c r="I86" s="70">
        <f>SUM('4.1.1'!I236:I238)/3</f>
        <v>81.006573108464366</v>
      </c>
      <c r="J86" s="70">
        <f t="shared" si="2"/>
        <v>3.6333333333333258</v>
      </c>
      <c r="K86" s="70">
        <v>84.189511355547197</v>
      </c>
      <c r="L86" s="70">
        <v>147.14960446319745</v>
      </c>
      <c r="M86" s="70">
        <v>231.16666666666666</v>
      </c>
      <c r="N86" s="33"/>
    </row>
    <row r="87" spans="1:14" s="65" customFormat="1" ht="14.25" customHeight="1" x14ac:dyDescent="0.25">
      <c r="A87" s="33">
        <v>2008</v>
      </c>
      <c r="B87" s="108" t="s">
        <v>154</v>
      </c>
      <c r="C87" s="72"/>
      <c r="D87" s="69">
        <f>SUM('4.1.1'!D239:D241)/3</f>
        <v>111.30666666666667</v>
      </c>
      <c r="E87" s="69">
        <f>SUM('4.1.1'!E239:E241)/3</f>
        <v>104.52333333333333</v>
      </c>
      <c r="F87" s="69">
        <f>SUM('4.1.1'!F239:F241)/3</f>
        <v>110.23333333333335</v>
      </c>
      <c r="G87" s="69">
        <f>SUM('4.1.1'!G239:G241)/3</f>
        <v>45.256666666666661</v>
      </c>
      <c r="H87" s="69">
        <f>SUM('4.1.1'!H239:H241)/3</f>
        <v>52.859999999999992</v>
      </c>
      <c r="I87" s="70">
        <f>SUM('4.1.1'!I239:I241)/3</f>
        <v>91.313982911434081</v>
      </c>
      <c r="J87" s="70">
        <f t="shared" si="2"/>
        <v>5.7100000000000222</v>
      </c>
      <c r="K87" s="70">
        <v>94.901923464271775</v>
      </c>
      <c r="L87" s="70">
        <v>166.06319665528827</v>
      </c>
      <c r="M87" s="70">
        <v>260.2</v>
      </c>
      <c r="N87" s="33"/>
    </row>
    <row r="88" spans="1:14" s="65" customFormat="1" ht="14.25" customHeight="1" x14ac:dyDescent="0.25">
      <c r="A88" s="33">
        <v>2008</v>
      </c>
      <c r="B88" s="108" t="s">
        <v>155</v>
      </c>
      <c r="C88" s="72"/>
      <c r="D88" s="69">
        <f>SUM('4.1.1'!D242:D244)/3</f>
        <v>118.29666666666667</v>
      </c>
      <c r="E88" s="69">
        <f>SUM('4.1.1'!E242:E244)/3</f>
        <v>112.58</v>
      </c>
      <c r="F88" s="69">
        <f>SUM('4.1.1'!F242:F244)/3</f>
        <v>123.78000000000002</v>
      </c>
      <c r="G88" s="69">
        <f>SUM('4.1.1'!G242:G244)/3</f>
        <v>58.423333333333339</v>
      </c>
      <c r="H88" s="69">
        <f>SUM('4.1.1'!H242:H244)/3</f>
        <v>65.346666666666678</v>
      </c>
      <c r="I88" s="70">
        <f>SUM('4.1.1'!I242:I244)/3</f>
        <v>114.87926708761449</v>
      </c>
      <c r="J88" s="70">
        <f t="shared" si="2"/>
        <v>11.200000000000017</v>
      </c>
      <c r="K88" s="70">
        <v>119.39314292483103</v>
      </c>
      <c r="L88" s="70">
        <v>208.85818265348317</v>
      </c>
      <c r="M88" s="70">
        <v>327.43333333333334</v>
      </c>
      <c r="N88" s="33"/>
    </row>
    <row r="89" spans="1:14" s="65" customFormat="1" ht="14.25" customHeight="1" x14ac:dyDescent="0.25">
      <c r="A89" s="33">
        <v>2008</v>
      </c>
      <c r="B89" s="108" t="s">
        <v>156</v>
      </c>
      <c r="C89" s="72"/>
      <c r="D89" s="69">
        <f>SUM('4.1.1'!D245:D247)/3</f>
        <v>120.96666666666668</v>
      </c>
      <c r="E89" s="69">
        <f>SUM('4.1.1'!E245:E247)/3</f>
        <v>114.66000000000001</v>
      </c>
      <c r="F89" s="69">
        <f>SUM('4.1.1'!F245:F247)/3</f>
        <v>126.95</v>
      </c>
      <c r="G89" s="69">
        <f>SUM('4.1.1'!G245:G247)/3</f>
        <v>57.91</v>
      </c>
      <c r="H89" s="69">
        <f>SUM('4.1.1'!H245:H247)/3</f>
        <v>64.716666666666683</v>
      </c>
      <c r="I89" s="69">
        <f>SUM('4.1.1'!I245:I247)/3</f>
        <v>113.78656396353786</v>
      </c>
      <c r="J89" s="70">
        <f t="shared" si="2"/>
        <v>12.289999999999992</v>
      </c>
      <c r="K89" s="69">
        <v>118.2575049322262</v>
      </c>
      <c r="L89" s="69">
        <v>206.47337337417113</v>
      </c>
      <c r="M89" s="70">
        <v>323.05258760027891</v>
      </c>
      <c r="N89" s="33"/>
    </row>
    <row r="90" spans="1:14" s="65" customFormat="1" ht="14.25" customHeight="1" x14ac:dyDescent="0.25">
      <c r="A90" s="33">
        <v>2008</v>
      </c>
      <c r="B90" s="108" t="s">
        <v>157</v>
      </c>
      <c r="C90" s="72"/>
      <c r="D90" s="69">
        <f>SUM('4.1.1'!D248:D250)/3</f>
        <v>103.30666666666667</v>
      </c>
      <c r="E90" s="69">
        <f>SUM('4.1.1'!E248:E250)/3</f>
        <v>96.54</v>
      </c>
      <c r="F90" s="69">
        <f>SUM('4.1.1'!F248:F250)/3</f>
        <v>109.08</v>
      </c>
      <c r="G90" s="69">
        <f>SUM('4.1.1'!G248:G250)/3</f>
        <v>42.596666666666664</v>
      </c>
      <c r="H90" s="69">
        <f>SUM('4.1.1'!H248:H250)/3</f>
        <v>50.743333333333332</v>
      </c>
      <c r="I90" s="69">
        <f>SUM('4.1.1'!I248:I250)/3</f>
        <v>66.473709768916251</v>
      </c>
      <c r="J90" s="70">
        <f t="shared" si="2"/>
        <v>12.539999999999992</v>
      </c>
      <c r="K90" s="69">
        <v>69.08561773057842</v>
      </c>
      <c r="L90" s="69">
        <v>120.74025314720022</v>
      </c>
      <c r="M90" s="70">
        <v>188.59028359312606</v>
      </c>
      <c r="N90" s="33"/>
    </row>
    <row r="91" spans="1:14" s="65" customFormat="1" ht="14.25" customHeight="1" x14ac:dyDescent="0.25">
      <c r="A91" s="33">
        <v>2009</v>
      </c>
      <c r="B91" s="108" t="s">
        <v>154</v>
      </c>
      <c r="C91" s="72"/>
      <c r="D91" s="69">
        <f>SUM('4.1.1'!D251:D253)/3</f>
        <v>95.36999999999999</v>
      </c>
      <c r="E91" s="69">
        <f>SUM('4.1.1'!E251:E253)/3</f>
        <v>88.589999999999989</v>
      </c>
      <c r="F91" s="69">
        <f>SUM('4.1.1'!F251:F253)/3</f>
        <v>99.626666666666665</v>
      </c>
      <c r="G91" s="69">
        <f>SUM('4.1.1'!G251:G253)/3</f>
        <v>33.9</v>
      </c>
      <c r="H91" s="69">
        <f>SUM('4.1.1'!H251:H253)/3</f>
        <v>41.769999999999996</v>
      </c>
      <c r="I91" s="69">
        <f>SUM('4.1.1'!I251:I253)/3</f>
        <v>56.945180769676114</v>
      </c>
      <c r="J91" s="70">
        <f t="shared" si="2"/>
        <v>11.036666666666676</v>
      </c>
      <c r="K91" s="69">
        <v>59.182690479118548</v>
      </c>
      <c r="L91" s="69">
        <v>103.59094959469969</v>
      </c>
      <c r="M91" s="70">
        <v>162.2045753108047</v>
      </c>
      <c r="N91" s="33"/>
    </row>
    <row r="92" spans="1:14" s="65" customFormat="1" ht="14.25" customHeight="1" x14ac:dyDescent="0.25">
      <c r="A92" s="33">
        <v>2009</v>
      </c>
      <c r="B92" s="108" t="s">
        <v>155</v>
      </c>
      <c r="C92" s="72"/>
      <c r="D92" s="69">
        <f>SUM('4.1.1'!D254:D256)/3</f>
        <v>103.54</v>
      </c>
      <c r="E92" s="69">
        <f>SUM('4.1.1'!E254:E256)/3</f>
        <v>97.466666666666654</v>
      </c>
      <c r="F92" s="69">
        <f>SUM('4.1.1'!F254:F256)/3</f>
        <v>103.08</v>
      </c>
      <c r="G92" s="69">
        <f>SUM('4.1.1'!G254:G256)/3</f>
        <v>34.603333333333332</v>
      </c>
      <c r="H92" s="69">
        <f>SUM('4.1.1'!H254:H256)/3</f>
        <v>42.283333333333331</v>
      </c>
      <c r="I92" s="69">
        <f>SUM('4.1.1'!I254:I256)/3</f>
        <v>69.822024386132455</v>
      </c>
      <c r="J92" s="70">
        <f t="shared" si="2"/>
        <v>5.6133333333333439</v>
      </c>
      <c r="K92" s="69">
        <v>72.565495482111317</v>
      </c>
      <c r="L92" s="69">
        <v>127.05169573435337</v>
      </c>
      <c r="M92" s="70">
        <v>199.29592536146188</v>
      </c>
      <c r="N92" s="33"/>
    </row>
    <row r="93" spans="1:14" s="65" customFormat="1" ht="14.25" customHeight="1" x14ac:dyDescent="0.25">
      <c r="A93" s="33">
        <v>2009</v>
      </c>
      <c r="B93" s="108" t="s">
        <v>156</v>
      </c>
      <c r="C93" s="72"/>
      <c r="D93" s="69">
        <f>SUM('4.1.1'!D257:D259)/3</f>
        <v>110.43666666666667</v>
      </c>
      <c r="E93" s="69">
        <f>SUM('4.1.1'!E257:E259)/3</f>
        <v>104.10666666666667</v>
      </c>
      <c r="F93" s="69">
        <f>SUM('4.1.1'!F257:F259)/3</f>
        <v>104.89999999999999</v>
      </c>
      <c r="G93" s="69">
        <f>SUM('4.1.1'!G257:G259)/3</f>
        <v>36.81666666666667</v>
      </c>
      <c r="H93" s="69">
        <f>SUM('4.1.1'!H257:H259)/3</f>
        <v>44.330000000000005</v>
      </c>
      <c r="I93" s="69">
        <f>SUM('4.1.1'!I257:I259)/3</f>
        <v>78.078603435872381</v>
      </c>
      <c r="J93" s="70">
        <f t="shared" si="2"/>
        <v>0.79333333333332234</v>
      </c>
      <c r="K93" s="69">
        <v>81.146494887373407</v>
      </c>
      <c r="L93" s="69">
        <v>141.96231780970052</v>
      </c>
      <c r="M93" s="70">
        <v>222.42876263265597</v>
      </c>
      <c r="N93" s="33"/>
    </row>
    <row r="94" spans="1:14" s="65" customFormat="1" ht="14.25" customHeight="1" x14ac:dyDescent="0.25">
      <c r="A94" s="33">
        <v>2009</v>
      </c>
      <c r="B94" s="108" t="s">
        <v>3</v>
      </c>
      <c r="C94" s="72"/>
      <c r="D94" s="69">
        <f>SUM('4.1.1'!D260:D262)/3</f>
        <v>113.49984278460879</v>
      </c>
      <c r="E94" s="69">
        <f>SUM('4.1.1'!E260:E262)/3</f>
        <v>106.99500733333333</v>
      </c>
      <c r="F94" s="69">
        <f>SUM('4.1.1'!F260:F262)/3</f>
        <v>108.11304518455664</v>
      </c>
      <c r="G94" s="69">
        <f>SUM('4.1.1'!G260:G262)/3</f>
        <v>39.260866204690835</v>
      </c>
      <c r="H94" s="69">
        <f>SUM('4.1.1'!H260:H262)/3</f>
        <v>47.598763562957352</v>
      </c>
      <c r="I94" s="69">
        <f>SUM('4.1.1'!I260:I262)/3</f>
        <v>85.345907559949637</v>
      </c>
      <c r="J94" s="70">
        <f t="shared" si="2"/>
        <v>1.1180378512233062</v>
      </c>
      <c r="K94" s="69">
        <v>88.699348434936795</v>
      </c>
      <c r="L94" s="69">
        <v>155.18502350809931</v>
      </c>
      <c r="M94" s="70">
        <v>242.2874792583369</v>
      </c>
      <c r="N94" s="33"/>
    </row>
    <row r="95" spans="1:14" s="65" customFormat="1" ht="14.25" customHeight="1" x14ac:dyDescent="0.25">
      <c r="A95" s="33">
        <v>2010</v>
      </c>
      <c r="B95" s="108" t="s">
        <v>154</v>
      </c>
      <c r="C95" s="72"/>
      <c r="D95" s="69">
        <f>SUM('4.1.1'!D263:D265)/3</f>
        <v>119.64286786461717</v>
      </c>
      <c r="E95" s="69">
        <f>SUM('4.1.1'!E263:E265)/3</f>
        <v>112.867847</v>
      </c>
      <c r="F95" s="69">
        <f>SUM('4.1.1'!F263:F265)/3</f>
        <v>114.30018915287796</v>
      </c>
      <c r="G95" s="69">
        <f>SUM('4.1.1'!G263:G265)/3</f>
        <v>43.602052238805982</v>
      </c>
      <c r="H95" s="69">
        <f>SUM('4.1.1'!H263:H265)/3</f>
        <v>51.062123932086081</v>
      </c>
      <c r="I95" s="69">
        <f>SUM('4.1.1'!I263:I265)/3</f>
        <v>91.822556523612207</v>
      </c>
      <c r="J95" s="70">
        <f t="shared" si="2"/>
        <v>1.4323421528779647</v>
      </c>
      <c r="K95" s="69">
        <v>95.430480126461063</v>
      </c>
      <c r="L95" s="70">
        <v>167.06305063623481</v>
      </c>
      <c r="M95" s="72"/>
      <c r="N95" s="33"/>
    </row>
    <row r="96" spans="1:14" s="65" customFormat="1" ht="14.25" customHeight="1" x14ac:dyDescent="0.25">
      <c r="A96" s="33">
        <v>2010</v>
      </c>
      <c r="B96" s="108" t="s">
        <v>155</v>
      </c>
      <c r="C96" s="72"/>
      <c r="D96" s="69">
        <f>SUM('4.1.1'!D266:D268)/3</f>
        <v>126.01029876596665</v>
      </c>
      <c r="E96" s="69">
        <f>SUM('4.1.1'!E266:E268)/3</f>
        <v>119.56101833333334</v>
      </c>
      <c r="F96" s="69">
        <f>SUM('4.1.1'!F266:F268)/3</f>
        <v>121.28531254419461</v>
      </c>
      <c r="G96" s="69">
        <f>SUM('4.1.1'!G266:G268)/3</f>
        <v>46.949419864960909</v>
      </c>
      <c r="H96" s="69">
        <f>SUM('4.1.1'!H266:H268)/3</f>
        <v>55.631367650769619</v>
      </c>
      <c r="I96" s="69">
        <f>SUM('4.1.1'!I266:I268)/3</f>
        <v>97.60816457384874</v>
      </c>
      <c r="J96" s="70">
        <f t="shared" si="2"/>
        <v>1.7242942108612738</v>
      </c>
      <c r="K96" s="69">
        <v>101.44341828633044</v>
      </c>
      <c r="L96" s="70">
        <v>177.45749494106167</v>
      </c>
      <c r="M96" s="72"/>
      <c r="N96" s="33"/>
    </row>
    <row r="97" spans="1:14" s="65" customFormat="1" ht="14.25" customHeight="1" x14ac:dyDescent="0.25">
      <c r="A97" s="33">
        <v>2010</v>
      </c>
      <c r="B97" s="108" t="s">
        <v>156</v>
      </c>
      <c r="C97" s="72"/>
      <c r="D97" s="69">
        <f>SUM('4.1.1'!D269:D271)/3</f>
        <v>123.18837338529265</v>
      </c>
      <c r="E97" s="69">
        <f>SUM('4.1.1'!E269:E271)/3</f>
        <v>116.011186</v>
      </c>
      <c r="F97" s="69">
        <f>SUM('4.1.1'!F269:F271)/3</f>
        <v>118.50923843869326</v>
      </c>
      <c r="G97" s="69">
        <f>SUM('4.1.1'!G269:G271)/3</f>
        <v>43.855027985074628</v>
      </c>
      <c r="H97" s="69">
        <f>SUM('4.1.1'!H269:H271)/3</f>
        <v>53.067317328142458</v>
      </c>
      <c r="I97" s="69">
        <f>SUM('4.1.1'!I269:I271)/3</f>
        <v>93.221692549232827</v>
      </c>
      <c r="J97" s="70">
        <f t="shared" si="2"/>
        <v>2.4980524386932643</v>
      </c>
      <c r="K97" s="69">
        <v>96.884591488007288</v>
      </c>
      <c r="L97" s="70">
        <v>169.49923381192696</v>
      </c>
      <c r="M97" s="72"/>
      <c r="N97" s="33"/>
    </row>
    <row r="98" spans="1:14" s="65" customFormat="1" ht="14.25" customHeight="1" x14ac:dyDescent="0.25">
      <c r="A98" s="33">
        <v>2010</v>
      </c>
      <c r="B98" s="108" t="s">
        <v>3</v>
      </c>
      <c r="C98" s="72"/>
      <c r="D98" s="69">
        <f>SUM('4.1.1'!D272:D274)/3</f>
        <v>126.4925806451613</v>
      </c>
      <c r="E98" s="69">
        <f>SUM('4.1.1'!E272:E274)/3</f>
        <v>119.17023266666666</v>
      </c>
      <c r="F98" s="69">
        <f>SUM('4.1.1'!F272:F274)/3</f>
        <v>122.93976983453543</v>
      </c>
      <c r="G98" s="69">
        <f>SUM('4.1.1'!G272:G274)/3</f>
        <v>47.398616737739871</v>
      </c>
      <c r="H98" s="69">
        <f>SUM('4.1.1'!H272:H274)/3</f>
        <v>56.810859377816229</v>
      </c>
      <c r="I98" s="69">
        <f>SUM('4.1.1'!I272:I274)/3</f>
        <v>102.22485576212499</v>
      </c>
      <c r="J98" s="70">
        <f t="shared" si="2"/>
        <v>3.7695371678687621</v>
      </c>
      <c r="K98" s="69">
        <v>106.24151009920116</v>
      </c>
      <c r="L98" s="69">
        <v>185.8564300565898</v>
      </c>
      <c r="M98" s="72"/>
      <c r="N98" s="33"/>
    </row>
    <row r="99" spans="1:14" s="65" customFormat="1" ht="14.25" customHeight="1" x14ac:dyDescent="0.25">
      <c r="A99" s="33">
        <v>2011</v>
      </c>
      <c r="B99" s="108" t="s">
        <v>154</v>
      </c>
      <c r="C99" s="72"/>
      <c r="D99" s="69">
        <f>SUM('4.1.1'!D275:D277)/3</f>
        <v>136.03843031123139</v>
      </c>
      <c r="E99" s="69">
        <f>SUM('4.1.1'!E275:E277)/3</f>
        <v>129.26139571312436</v>
      </c>
      <c r="F99" s="69">
        <f>SUM('4.1.1'!F275:F277)/3</f>
        <v>134.54994960403164</v>
      </c>
      <c r="G99" s="69">
        <f>SUM('4.1.1'!G275:G277)/3</f>
        <v>56.11050176042378</v>
      </c>
      <c r="H99" s="69">
        <f>SUM('4.1.1'!H275:H277)/3</f>
        <v>64.398639173990546</v>
      </c>
      <c r="I99" s="69">
        <f>SUM('4.1.1'!I275:I277)/3</f>
        <v>122.44818726272972</v>
      </c>
      <c r="J99" s="70">
        <f t="shared" ref="J99:J130" si="3">F99-E99</f>
        <v>5.2885538909072807</v>
      </c>
      <c r="K99" s="69">
        <v>127.25946372547612</v>
      </c>
      <c r="L99" s="70">
        <v>222.58226603978846</v>
      </c>
      <c r="M99" s="72"/>
      <c r="N99" s="33"/>
    </row>
    <row r="100" spans="1:14" s="65" customFormat="1" ht="14.25" customHeight="1" x14ac:dyDescent="0.25">
      <c r="A100" s="33">
        <v>2011</v>
      </c>
      <c r="B100" s="108" t="s">
        <v>155</v>
      </c>
      <c r="C100" s="72"/>
      <c r="D100" s="69">
        <f>SUM('4.1.1'!D278:D280)/3</f>
        <v>142.98883626522323</v>
      </c>
      <c r="E100" s="69">
        <f>SUM('4.1.1'!E278:E280)/3</f>
        <v>135.67100569071837</v>
      </c>
      <c r="F100" s="69">
        <f>SUM('4.1.1'!F278:F280)/3</f>
        <v>140.75746857174502</v>
      </c>
      <c r="G100" s="69">
        <f>SUM('4.1.1'!G278:G280)/3</f>
        <v>60.15228015832043</v>
      </c>
      <c r="H100" s="69">
        <f>SUM('4.1.1'!H278:H280)/3</f>
        <v>69.530992191707057</v>
      </c>
      <c r="I100" s="69">
        <f>SUM('4.1.1'!I278:I280)/3</f>
        <v>135.63834624632349</v>
      </c>
      <c r="J100" s="70">
        <f t="shared" si="3"/>
        <v>5.0864628810266481</v>
      </c>
      <c r="K100" s="69">
        <v>140.9678949912188</v>
      </c>
      <c r="L100" s="70">
        <v>246.67040359334922</v>
      </c>
      <c r="M100" s="72"/>
      <c r="N100" s="33"/>
    </row>
    <row r="101" spans="1:14" s="65" customFormat="1" ht="14.25" customHeight="1" x14ac:dyDescent="0.25">
      <c r="A101" s="33">
        <v>2011</v>
      </c>
      <c r="B101" s="108" t="s">
        <v>156</v>
      </c>
      <c r="C101" s="72"/>
      <c r="D101" s="69">
        <f>SUM('4.1.1'!D281:D283)/3</f>
        <v>142.61204330175914</v>
      </c>
      <c r="E101" s="69">
        <f>SUM('4.1.1'!E281:E283)/3</f>
        <v>135.06725774790314</v>
      </c>
      <c r="F101" s="69">
        <f>SUM('4.1.1'!F281:F283)/3</f>
        <v>139.47474442044634</v>
      </c>
      <c r="G101" s="69">
        <f>SUM('4.1.1'!G281:G283)/3</f>
        <v>57.804945792462568</v>
      </c>
      <c r="H101" s="69">
        <f>SUM('4.1.1'!H281:H283)/3</f>
        <v>68.188583737210564</v>
      </c>
      <c r="I101" s="69">
        <f>SUM('4.1.1'!I279:I281)/3</f>
        <v>133.06209078486845</v>
      </c>
      <c r="J101" s="70">
        <f t="shared" si="3"/>
        <v>4.4074866725432003</v>
      </c>
      <c r="K101" s="69">
        <v>138.2904124104343</v>
      </c>
      <c r="L101" s="70">
        <v>242.1909985053417</v>
      </c>
      <c r="M101" s="72"/>
      <c r="N101" s="33"/>
    </row>
    <row r="102" spans="1:14" s="65" customFormat="1" ht="14.25" customHeight="1" x14ac:dyDescent="0.25">
      <c r="A102" s="33">
        <v>2011</v>
      </c>
      <c r="B102" s="108" t="s">
        <v>157</v>
      </c>
      <c r="C102" s="72"/>
      <c r="D102" s="69">
        <f>SUM('4.1.1'!D284:D286)/3</f>
        <v>140.65647722147045</v>
      </c>
      <c r="E102" s="69">
        <f>SUM('4.1.1'!E284:E286)/3</f>
        <v>133.07550155652052</v>
      </c>
      <c r="F102" s="69">
        <f>SUM('4.1.1'!F284:F286)/3</f>
        <v>140.08234572003468</v>
      </c>
      <c r="G102" s="69">
        <f>SUM('4.1.1'!G284:G286)/3</f>
        <v>58.642262949578395</v>
      </c>
      <c r="H102" s="69">
        <f>SUM('4.1.1'!H284:H286)/3</f>
        <v>70.298555465805052</v>
      </c>
      <c r="I102" s="69">
        <f>SUM('4.1.1'!I284:I286)/3</f>
        <v>132.13863563418838</v>
      </c>
      <c r="J102" s="70">
        <f t="shared" si="3"/>
        <v>7.0068441635141596</v>
      </c>
      <c r="K102" s="69">
        <v>137.33067254104839</v>
      </c>
      <c r="L102" s="70">
        <v>240.24800404522171</v>
      </c>
      <c r="M102" s="72"/>
      <c r="N102" s="33"/>
    </row>
    <row r="103" spans="1:14" s="65" customFormat="1" ht="14.25" customHeight="1" x14ac:dyDescent="0.25">
      <c r="A103" s="33">
        <v>2012</v>
      </c>
      <c r="B103" s="108" t="s">
        <v>154</v>
      </c>
      <c r="C103" s="72"/>
      <c r="D103" s="69">
        <f>SUM('4.1.1'!D287:D289)/3</f>
        <v>142.3698240866035</v>
      </c>
      <c r="E103" s="69">
        <f>SUM('4.1.1'!E287:E289)/3</f>
        <v>135.03902385342931</v>
      </c>
      <c r="F103" s="69">
        <f>SUM('4.1.1'!F287:F289)/3</f>
        <v>142.9843381144893</v>
      </c>
      <c r="G103" s="69">
        <f>SUM('4.1.1'!G287:G289)/3</f>
        <v>61.943561932388491</v>
      </c>
      <c r="H103" s="69">
        <f>SUM('4.1.1'!H287:H289)/3</f>
        <v>71.922886890964847</v>
      </c>
      <c r="I103" s="69">
        <f>SUM('4.1.1'!I287:I289)/3</f>
        <v>140.59338941456903</v>
      </c>
      <c r="J103" s="70">
        <f t="shared" si="3"/>
        <v>7.9453142610599912</v>
      </c>
      <c r="K103" s="69">
        <v>146.11763342690935</v>
      </c>
      <c r="L103" s="70">
        <v>255.3726541609781</v>
      </c>
      <c r="M103" s="72"/>
      <c r="N103" s="33"/>
    </row>
    <row r="104" spans="1:14" s="65" customFormat="1" ht="14.25" customHeight="1" x14ac:dyDescent="0.25">
      <c r="A104" s="33">
        <v>2012</v>
      </c>
      <c r="B104" s="108" t="s">
        <v>155</v>
      </c>
      <c r="C104" s="72"/>
      <c r="D104" s="69">
        <f>SUM('4.1.1'!D290:D292)/3</f>
        <v>144.52425290157171</v>
      </c>
      <c r="E104" s="69">
        <f>SUM('4.1.1'!E290:E292)/3</f>
        <v>137.01658174867646</v>
      </c>
      <c r="F104" s="69">
        <f>SUM('4.1.1'!F290:F292)/3</f>
        <v>143.07709136513139</v>
      </c>
      <c r="G104" s="69">
        <f>SUM('4.1.1'!G290:G292)/3</f>
        <v>59.33336934546373</v>
      </c>
      <c r="H104" s="69">
        <f>SUM('4.1.1'!H290:H292)/3</f>
        <v>70.02434129656352</v>
      </c>
      <c r="I104" s="69">
        <f>SUM('4.1.1'!I290:I292)/3</f>
        <v>129.58293012438409</v>
      </c>
      <c r="J104" s="70">
        <f t="shared" si="3"/>
        <v>6.0605096164549366</v>
      </c>
      <c r="K104" s="69">
        <v>134.67454736771205</v>
      </c>
      <c r="L104" s="70">
        <v>235.47684784608563</v>
      </c>
      <c r="M104" s="72"/>
      <c r="N104" s="33"/>
    </row>
    <row r="105" spans="1:14" s="65" customFormat="1" ht="14.25" customHeight="1" x14ac:dyDescent="0.25">
      <c r="A105" s="33">
        <v>2012</v>
      </c>
      <c r="B105" s="108" t="s">
        <v>156</v>
      </c>
      <c r="C105" s="72"/>
      <c r="D105" s="69">
        <f>SUM('4.1.1'!D293:D295)/3</f>
        <v>142.16168229817978</v>
      </c>
      <c r="E105" s="69">
        <f>SUM('4.1.1'!E293:E295)/3</f>
        <v>134.78267600000001</v>
      </c>
      <c r="F105" s="69">
        <f>SUM('4.1.1'!F293:F295)/3</f>
        <v>139.99199732127909</v>
      </c>
      <c r="G105" s="69">
        <f>SUM('4.1.1'!G293:G295)/3</f>
        <v>57.42010424564063</v>
      </c>
      <c r="H105" s="69">
        <f>SUM('4.1.1'!H293:H295)/3</f>
        <v>70.451222275666737</v>
      </c>
      <c r="I105" s="69">
        <f>SUM('4.1.1'!I293:I295)/3</f>
        <v>127.88721206954749</v>
      </c>
      <c r="J105" s="70">
        <f t="shared" si="3"/>
        <v>5.2093213212790772</v>
      </c>
      <c r="K105" s="69">
        <v>132.91220057343006</v>
      </c>
      <c r="L105" s="70">
        <v>232.89261370096492</v>
      </c>
      <c r="M105" s="72"/>
      <c r="N105" s="33"/>
    </row>
    <row r="106" spans="1:14" s="65" customFormat="1" ht="14.25" customHeight="1" x14ac:dyDescent="0.25">
      <c r="A106" s="33">
        <v>2012</v>
      </c>
      <c r="B106" s="108" t="s">
        <v>157</v>
      </c>
      <c r="C106" s="72"/>
      <c r="D106" s="69">
        <f>SUM('4.1.1'!D296:D298)/3</f>
        <v>142.41951229679032</v>
      </c>
      <c r="E106" s="69">
        <f>SUM('4.1.1'!E296:E298)/3</f>
        <v>134.72390733333333</v>
      </c>
      <c r="F106" s="69">
        <f>SUM('4.1.1'!F296:F298)/3</f>
        <v>141.2596122551482</v>
      </c>
      <c r="G106" s="69">
        <f>SUM('4.1.1'!G296:G298)/3</f>
        <v>58.45459691685619</v>
      </c>
      <c r="H106" s="69">
        <f>SUM('4.1.1'!H296:H298)/3</f>
        <v>70.645220458553794</v>
      </c>
      <c r="I106" s="69">
        <f>SUM('4.1.1'!I296:I298)/3</f>
        <v>128.43693228466273</v>
      </c>
      <c r="J106" s="70">
        <f t="shared" si="3"/>
        <v>6.5357049218148688</v>
      </c>
      <c r="K106" s="69">
        <v>133.48352058508951</v>
      </c>
      <c r="L106" s="69">
        <v>233.4003468534186</v>
      </c>
      <c r="M106" s="72"/>
      <c r="N106" s="33"/>
    </row>
    <row r="107" spans="1:14" s="65" customFormat="1" ht="14.25" customHeight="1" x14ac:dyDescent="0.25">
      <c r="A107" s="33">
        <v>2013</v>
      </c>
      <c r="B107" s="108" t="s">
        <v>154</v>
      </c>
      <c r="C107" s="72"/>
      <c r="D107" s="69">
        <f>SUM('4.1.1'!D299:D301)/3</f>
        <v>142.7907850493261</v>
      </c>
      <c r="E107" s="69">
        <f>SUM('4.1.1'!E299:E301)/3</f>
        <v>135.10865133333334</v>
      </c>
      <c r="F107" s="69">
        <f>SUM('4.1.1'!F299:F301)/3</f>
        <v>142.65728310731629</v>
      </c>
      <c r="G107" s="69">
        <f>SUM('4.1.1'!G299:G301)/3</f>
        <v>61.723555724033361</v>
      </c>
      <c r="H107" s="69">
        <f>SUM('4.1.1'!H299:H301)/3</f>
        <v>72.068010795788567</v>
      </c>
      <c r="I107" s="69">
        <f>SUM('4.1.1'!I299:I301)/3</f>
        <v>135.79189261545119</v>
      </c>
      <c r="J107" s="70">
        <f t="shared" si="3"/>
        <v>7.5486317739829474</v>
      </c>
      <c r="K107" s="69">
        <v>141.12747455731119</v>
      </c>
      <c r="L107" s="69">
        <v>246.30299015081206</v>
      </c>
      <c r="M107" s="72"/>
      <c r="N107" s="33"/>
    </row>
    <row r="108" spans="1:14" s="65" customFormat="1" ht="14.25" customHeight="1" x14ac:dyDescent="0.25">
      <c r="A108" s="33">
        <v>2013</v>
      </c>
      <c r="B108" s="108" t="s">
        <v>155</v>
      </c>
      <c r="C108" s="72"/>
      <c r="D108" s="69">
        <f>SUM('4.1.1'!D302:D304)/3</f>
        <v>142.21882346811171</v>
      </c>
      <c r="E108" s="69">
        <f>SUM('4.1.1'!E302:E304)/3</f>
        <v>134.53824466666666</v>
      </c>
      <c r="F108" s="69">
        <f>SUM('4.1.1'!F302:F304)/3</f>
        <v>139.49476611418049</v>
      </c>
      <c r="G108" s="69">
        <f>SUM('4.1.1'!G302:G304)/3</f>
        <v>56.046435430881978</v>
      </c>
      <c r="H108" s="69">
        <f>SUM('4.1.1'!H302:H304)/3</f>
        <v>68.660256533589873</v>
      </c>
      <c r="I108" s="69">
        <f>SUM('4.1.1'!I302:I304)/3</f>
        <v>125.45165255188273</v>
      </c>
      <c r="J108" s="70">
        <f t="shared" si="3"/>
        <v>4.9565214475138362</v>
      </c>
      <c r="K108" s="69">
        <v>130.38094221005011</v>
      </c>
      <c r="L108" s="69">
        <v>227.64855535045297</v>
      </c>
      <c r="M108" s="72"/>
      <c r="N108" s="33"/>
    </row>
    <row r="109" spans="1:14" s="65" customFormat="1" ht="14.25" customHeight="1" x14ac:dyDescent="0.25">
      <c r="A109" s="33">
        <v>2013</v>
      </c>
      <c r="B109" s="108" t="s">
        <v>156</v>
      </c>
      <c r="C109" s="72"/>
      <c r="D109" s="69">
        <f>SUM('4.1.1'!D305:D307)/3</f>
        <v>143.9063666066547</v>
      </c>
      <c r="E109" s="69">
        <f>SUM('4.1.1'!E305:E307)/3</f>
        <v>136.267065</v>
      </c>
      <c r="F109" s="69">
        <f>SUM('4.1.1'!F305:F307)/3</f>
        <v>141.19336166666668</v>
      </c>
      <c r="G109" s="69">
        <f>SUM('4.1.1'!G305:G307)/3</f>
        <v>56.299191001095856</v>
      </c>
      <c r="H109" s="69">
        <f>SUM('4.1.1'!H305:H307)/3</f>
        <v>70.763947141049712</v>
      </c>
      <c r="I109" s="69">
        <f>SUM('4.1.1'!I305:I307)/3</f>
        <v>132.96002939655273</v>
      </c>
      <c r="J109" s="70">
        <f t="shared" si="3"/>
        <v>4.9262966666666728</v>
      </c>
      <c r="K109" s="69">
        <v>138.18434079080086</v>
      </c>
      <c r="L109" s="69">
        <v>241.66233318802929</v>
      </c>
      <c r="M109" s="72"/>
      <c r="N109" s="33"/>
    </row>
    <row r="110" spans="1:14" s="65" customFormat="1" ht="14.25" customHeight="1" x14ac:dyDescent="0.25">
      <c r="A110" s="33">
        <v>2013</v>
      </c>
      <c r="B110" s="108" t="s">
        <v>157</v>
      </c>
      <c r="C110" s="72"/>
      <c r="D110" s="69">
        <f>SUM('4.1.1'!D308:D310)/3</f>
        <v>138.08007001400281</v>
      </c>
      <c r="E110" s="69">
        <f>SUM('4.1.1'!E308:E310)/3</f>
        <v>130.66715100000002</v>
      </c>
      <c r="F110" s="69">
        <f>SUM('4.1.1'!F308:F310)/3</f>
        <v>138.27534566666668</v>
      </c>
      <c r="G110" s="69">
        <f>SUM('4.1.1'!G308:G310)/3</f>
        <v>54.507043125120866</v>
      </c>
      <c r="H110" s="69">
        <f>SUM('4.1.1'!H308:H310)/3</f>
        <v>67.640664873985017</v>
      </c>
      <c r="I110" s="69">
        <f>SUM('4.1.1'!I308:I310)/3</f>
        <v>126.61148639002552</v>
      </c>
      <c r="J110" s="70">
        <f t="shared" si="3"/>
        <v>7.6081946666666624</v>
      </c>
      <c r="K110" s="69">
        <v>131.58634863992251</v>
      </c>
      <c r="L110" s="69">
        <v>229.96484976437247</v>
      </c>
      <c r="M110" s="72"/>
      <c r="N110" s="33"/>
    </row>
    <row r="111" spans="1:14" s="65" customFormat="1" ht="14.25" customHeight="1" x14ac:dyDescent="0.25">
      <c r="A111" s="33">
        <v>2014</v>
      </c>
      <c r="B111" s="108" t="s">
        <v>154</v>
      </c>
      <c r="C111" s="72"/>
      <c r="D111" s="69">
        <f>SUM('4.1.1'!D311:D313)/3</f>
        <v>136.78990331399618</v>
      </c>
      <c r="E111" s="69">
        <f>SUM('4.1.1'!E311:E313)/3</f>
        <v>129.25915466666666</v>
      </c>
      <c r="F111" s="69">
        <f>SUM('4.1.1'!F311:F313)/3</f>
        <v>136.93008366666666</v>
      </c>
      <c r="G111" s="69">
        <f>SUM('4.1.1'!G311:G313)/3</f>
        <v>53.373743956681494</v>
      </c>
      <c r="H111" s="69">
        <f>SUM('4.1.1'!H311:H313)/3</f>
        <v>66.03014288727195</v>
      </c>
      <c r="I111" s="69">
        <f>SUM('4.1.1'!I311:I313)/3</f>
        <v>123.14944376659292</v>
      </c>
      <c r="J111" s="70">
        <f t="shared" si="3"/>
        <v>7.670929000000001</v>
      </c>
      <c r="K111" s="69">
        <v>127.98827424207576</v>
      </c>
      <c r="L111" s="72"/>
      <c r="M111" s="72"/>
      <c r="N111" s="33"/>
    </row>
    <row r="112" spans="1:14" s="65" customFormat="1" ht="14.25" customHeight="1" x14ac:dyDescent="0.25">
      <c r="A112" s="33">
        <v>2014</v>
      </c>
      <c r="B112" s="108" t="s">
        <v>155</v>
      </c>
      <c r="C112" s="72"/>
      <c r="D112" s="69">
        <f>SUM('4.1.1'!D314:D316)/3</f>
        <v>136.94746482629861</v>
      </c>
      <c r="E112" s="69">
        <f>SUM('4.1.1'!E314:E316)/3</f>
        <v>129.27065966666666</v>
      </c>
      <c r="F112" s="69">
        <f>SUM('4.1.1'!F314:F316)/3</f>
        <v>135.79507466666666</v>
      </c>
      <c r="G112" s="69">
        <f>SUM('4.1.1'!G314:G316)/3</f>
        <v>51.105721008186684</v>
      </c>
      <c r="H112" s="69">
        <f>SUM('4.1.1'!H314:H316)/3</f>
        <v>64.790673837393228</v>
      </c>
      <c r="I112" s="69">
        <f>SUM('4.1.1'!I314:I316)/3</f>
        <v>122.02004470026219</v>
      </c>
      <c r="J112" s="70">
        <f t="shared" si="3"/>
        <v>6.5244150000000047</v>
      </c>
      <c r="K112" s="69">
        <v>126.81449843758044</v>
      </c>
      <c r="L112" s="72"/>
      <c r="M112" s="72"/>
      <c r="N112" s="33"/>
    </row>
    <row r="113" spans="1:14" s="65" customFormat="1" ht="14.25" customHeight="1" x14ac:dyDescent="0.25">
      <c r="A113" s="33">
        <v>2014</v>
      </c>
      <c r="B113" s="108" t="s">
        <v>156</v>
      </c>
      <c r="C113" s="72"/>
      <c r="D113" s="69">
        <f>SUM('4.1.1'!D317:D319)/3</f>
        <v>137.21473092575278</v>
      </c>
      <c r="E113" s="69">
        <f>SUM('4.1.1'!E317:E319)/3</f>
        <v>129.63464634365823</v>
      </c>
      <c r="F113" s="69">
        <f>SUM('4.1.1'!F317:F319)/3</f>
        <v>134.23099996266185</v>
      </c>
      <c r="G113" s="69">
        <f>SUM('4.1.1'!G317:G319)/3</f>
        <v>51.16811633333333</v>
      </c>
      <c r="H113" s="69">
        <f>SUM('4.1.1'!H317:H319)/3</f>
        <v>62.354121999999997</v>
      </c>
      <c r="I113" s="69">
        <f>SUM('4.1.1'!I317:I319)/3</f>
        <v>115.32505485676366</v>
      </c>
      <c r="J113" s="70">
        <f t="shared" si="3"/>
        <v>4.5963536190036223</v>
      </c>
      <c r="K113" s="69">
        <v>119.85644674096325</v>
      </c>
      <c r="L113" s="72"/>
      <c r="M113" s="72"/>
      <c r="N113" s="33"/>
    </row>
    <row r="114" spans="1:14" s="65" customFormat="1" ht="14.25" customHeight="1" x14ac:dyDescent="0.25">
      <c r="A114" s="33">
        <v>2014</v>
      </c>
      <c r="B114" s="108" t="s">
        <v>157</v>
      </c>
      <c r="C114" s="72"/>
      <c r="D114" s="69">
        <f>SUM('4.1.1'!D320:D322)/3</f>
        <v>129.32284264602256</v>
      </c>
      <c r="E114" s="69">
        <f>SUM('4.1.1'!E320:E322)/3</f>
        <v>121.81895107411891</v>
      </c>
      <c r="F114" s="69">
        <f>SUM('4.1.1'!F320:F322)/3</f>
        <v>126.87583720248593</v>
      </c>
      <c r="G114" s="69">
        <f>SUM('4.1.1'!G320:G322)/3</f>
        <v>44.932345999999995</v>
      </c>
      <c r="H114" s="69">
        <f>SUM('4.1.1'!H320:H322)/3</f>
        <v>55.952528666666666</v>
      </c>
      <c r="I114" s="69">
        <f>SUM('4.1.1'!I320:I322)/3</f>
        <v>92.211836525036802</v>
      </c>
      <c r="J114" s="70">
        <f t="shared" si="3"/>
        <v>5.0568861283670117</v>
      </c>
      <c r="K114" s="69">
        <v>95.835055852143725</v>
      </c>
      <c r="L114" s="72"/>
      <c r="M114" s="72"/>
      <c r="N114" s="33"/>
    </row>
    <row r="115" spans="1:14" s="65" customFormat="1" ht="14.25" customHeight="1" x14ac:dyDescent="0.25">
      <c r="A115" s="33">
        <v>2015</v>
      </c>
      <c r="B115" s="108" t="s">
        <v>154</v>
      </c>
      <c r="C115" s="72"/>
      <c r="D115" s="69">
        <f>SUM('4.1.1'!D323:D325)/3</f>
        <v>116.61531045569949</v>
      </c>
      <c r="E115" s="69">
        <f>SUM('4.1.1'!E323:E325)/3</f>
        <v>108.89413292432017</v>
      </c>
      <c r="F115" s="69">
        <f>SUM('4.1.1'!F323:F325)/3</f>
        <v>116.22031175155439</v>
      </c>
      <c r="G115" s="69">
        <f>SUM('4.1.1'!G323:G325)/3</f>
        <v>36.84892133333333</v>
      </c>
      <c r="H115" s="69">
        <f>SUM('4.1.1'!H323:H325)/3</f>
        <v>47.869543999999991</v>
      </c>
      <c r="I115" s="69">
        <f>SUM('4.1.1'!I323:I325)/3</f>
        <v>66.915267334766895</v>
      </c>
      <c r="J115" s="70">
        <f t="shared" si="3"/>
        <v>7.3261788272342159</v>
      </c>
      <c r="K115" s="69">
        <v>69.544525128803201</v>
      </c>
      <c r="L115" s="72"/>
      <c r="M115" s="72"/>
      <c r="N115" s="33"/>
    </row>
    <row r="116" spans="1:14" s="65" customFormat="1" ht="14.25" customHeight="1" x14ac:dyDescent="0.25">
      <c r="A116" s="33">
        <v>2015</v>
      </c>
      <c r="B116" s="108" t="s">
        <v>155</v>
      </c>
      <c r="C116" s="72"/>
      <c r="D116" s="69">
        <f>SUM('4.1.1'!D326:D328)/3</f>
        <v>122.45157247419188</v>
      </c>
      <c r="E116" s="69">
        <f>SUM('4.1.1'!E326:E328)/3</f>
        <v>114.89777788969479</v>
      </c>
      <c r="F116" s="69">
        <f>SUM('4.1.1'!F326:F328)/3</f>
        <v>120.43360539424823</v>
      </c>
      <c r="G116" s="69">
        <f>SUM('4.1.1'!G326:G328)/3</f>
        <v>36.818928666666672</v>
      </c>
      <c r="H116" s="69">
        <f>SUM('4.1.1'!H326:H328)/3</f>
        <v>49.123513000000003</v>
      </c>
      <c r="I116" s="69">
        <f>SUM('4.1.1'!I326:I328)/3</f>
        <v>75.029285023583313</v>
      </c>
      <c r="J116" s="70">
        <f t="shared" si="3"/>
        <v>5.5358275045534384</v>
      </c>
      <c r="K116" s="69">
        <v>77.977361602913248</v>
      </c>
      <c r="L116" s="72"/>
      <c r="M116" s="72"/>
      <c r="N116" s="33"/>
    </row>
    <row r="117" spans="1:14" s="65" customFormat="1" ht="14.25" customHeight="1" x14ac:dyDescent="0.25">
      <c r="A117" s="33">
        <v>2015</v>
      </c>
      <c r="B117" s="108" t="s">
        <v>156</v>
      </c>
      <c r="C117" s="72"/>
      <c r="D117" s="69">
        <f>SUM('4.1.1'!D329:D331)/3</f>
        <v>121.75759220516333</v>
      </c>
      <c r="E117" s="69">
        <f>SUM('4.1.1'!E329:E331)/3</f>
        <v>114.12628190172275</v>
      </c>
      <c r="F117" s="69">
        <f>SUM('4.1.1'!F329:F331)/3</f>
        <v>113.41535001555216</v>
      </c>
      <c r="G117" s="69">
        <f>SUM('4.1.1'!G329:G331)/3</f>
        <v>32.656509</v>
      </c>
      <c r="H117" s="69">
        <f>SUM('4.1.1'!H329:H331)/3</f>
        <v>44.966460333333337</v>
      </c>
      <c r="I117" s="69">
        <f>SUM('4.1.1'!I329:I331)/3</f>
        <v>61.624133373313477</v>
      </c>
      <c r="J117" s="70">
        <f t="shared" si="3"/>
        <v>-0.71093188617058445</v>
      </c>
      <c r="K117" s="69">
        <v>64.045490104385422</v>
      </c>
      <c r="L117" s="72"/>
      <c r="M117" s="72"/>
      <c r="N117" s="33"/>
    </row>
    <row r="118" spans="1:14" s="65" customFormat="1" ht="14.25" customHeight="1" x14ac:dyDescent="0.25">
      <c r="A118" s="33">
        <v>2015</v>
      </c>
      <c r="B118" s="108" t="s">
        <v>157</v>
      </c>
      <c r="C118" s="72"/>
      <c r="D118" s="69">
        <f>SUM('4.1.1'!D332:D334)/3</f>
        <v>115.07257684870306</v>
      </c>
      <c r="E118" s="69">
        <f>SUM('4.1.1'!E332:E334)/3</f>
        <v>106.60484788699814</v>
      </c>
      <c r="F118" s="69">
        <f>SUM('4.1.1'!F332:F334)/3</f>
        <v>109.52455633333335</v>
      </c>
      <c r="G118" s="69">
        <f>SUM('4.1.1'!G332:G334)/3</f>
        <v>29.962</v>
      </c>
      <c r="H118" s="69">
        <f>SUM('4.1.1'!H332:H334)/3</f>
        <v>41.232641666666673</v>
      </c>
      <c r="I118" s="69">
        <f>SUM('4.1.1'!I332:I334)/3</f>
        <v>54.509995210292708</v>
      </c>
      <c r="J118" s="70">
        <f t="shared" si="3"/>
        <v>2.919708446335207</v>
      </c>
      <c r="K118" s="69">
        <v>56.651820767717908</v>
      </c>
      <c r="L118" s="72"/>
      <c r="M118" s="72"/>
      <c r="N118" s="33"/>
    </row>
    <row r="119" spans="1:14" s="65" customFormat="1" ht="14.25" customHeight="1" x14ac:dyDescent="0.25">
      <c r="A119" s="33">
        <v>2016</v>
      </c>
      <c r="B119" s="108" t="s">
        <v>154</v>
      </c>
      <c r="C119" s="72"/>
      <c r="D119" s="69">
        <f>SUM('4.1.1'!D335:D337)/3</f>
        <v>110.16359305194362</v>
      </c>
      <c r="E119" s="69">
        <f>SUM('4.1.1'!E335:E337)/3</f>
        <v>101.62392762735124</v>
      </c>
      <c r="F119" s="69">
        <f>SUM('4.1.1'!F335:F337)/3</f>
        <v>101.98084633333333</v>
      </c>
      <c r="G119" s="69">
        <f>SUM('4.1.1'!G335:G337)/3</f>
        <v>23.710999999999999</v>
      </c>
      <c r="H119" s="69">
        <f>SUM('4.1.1'!H335:H337)/3</f>
        <v>35.61974566666666</v>
      </c>
      <c r="I119" s="69">
        <f>SUM('4.1.1'!I335:I337)/3</f>
        <v>44.633695412921547</v>
      </c>
      <c r="J119" s="70">
        <f t="shared" si="3"/>
        <v>0.35691870598209618</v>
      </c>
      <c r="K119" s="69">
        <v>46.387457987820397</v>
      </c>
      <c r="L119" s="72"/>
      <c r="M119" s="72"/>
      <c r="N119" s="33"/>
    </row>
    <row r="120" spans="1:14" s="65" customFormat="1" ht="14.25" customHeight="1" x14ac:dyDescent="0.25">
      <c r="A120" s="33">
        <v>2016</v>
      </c>
      <c r="B120" s="108" t="s">
        <v>155</v>
      </c>
      <c r="C120" s="72"/>
      <c r="D120" s="69">
        <f>SUM('4.1.1'!D338:D340)/3</f>
        <v>117.30632593185305</v>
      </c>
      <c r="E120" s="69">
        <f>SUM('4.1.1'!E338:E340)/3</f>
        <v>108.6134573382206</v>
      </c>
      <c r="F120" s="69">
        <f>SUM('4.1.1'!F338:F340)/3</f>
        <v>109.290436</v>
      </c>
      <c r="G120" s="69">
        <f>SUM('4.1.1'!G338:G340)/3</f>
        <v>29.65366666666667</v>
      </c>
      <c r="H120" s="69">
        <f>SUM('4.1.1'!H338:H340)/3</f>
        <v>41.737902666666663</v>
      </c>
      <c r="I120" s="69">
        <f>SUM('4.1.1'!I338:I340)/3</f>
        <v>58.934293489432569</v>
      </c>
      <c r="J120" s="70">
        <f t="shared" si="3"/>
        <v>0.67697866177940114</v>
      </c>
      <c r="K120" s="69">
        <v>61.249960102821468</v>
      </c>
      <c r="L120" s="72"/>
      <c r="M120" s="72"/>
      <c r="N120" s="33"/>
    </row>
    <row r="121" spans="1:14" s="65" customFormat="1" ht="14.25" customHeight="1" x14ac:dyDescent="0.25">
      <c r="A121" s="33">
        <v>2016</v>
      </c>
      <c r="B121" s="108" t="s">
        <v>156</v>
      </c>
      <c r="C121" s="72"/>
      <c r="D121" s="69">
        <f>SUM('4.1.1'!D341:D343)/3</f>
        <v>119.64668333666732</v>
      </c>
      <c r="E121" s="69">
        <f>SUM('4.1.1'!E341:E343)/3</f>
        <v>110.64120302173028</v>
      </c>
      <c r="F121" s="69">
        <f>SUM('4.1.1'!F341:F343)/3</f>
        <v>112.18903166666666</v>
      </c>
      <c r="G121" s="69">
        <f>SUM('4.1.1'!G341:G343)/3</f>
        <v>31.451666666666668</v>
      </c>
      <c r="H121" s="69">
        <f>SUM('4.1.1'!H341:H343)/3</f>
        <v>44.239950999999998</v>
      </c>
      <c r="I121" s="69">
        <f>SUM('4.1.1'!I341:I343)/3</f>
        <v>65.276915046617134</v>
      </c>
      <c r="J121" s="70">
        <f t="shared" si="3"/>
        <v>1.5478286449363878</v>
      </c>
      <c r="K121" s="69">
        <v>67.841798136724591</v>
      </c>
      <c r="L121" s="72"/>
      <c r="M121" s="72"/>
      <c r="N121" s="33"/>
    </row>
    <row r="122" spans="1:14" s="65" customFormat="1" ht="14.25" customHeight="1" x14ac:dyDescent="0.25">
      <c r="A122" s="33">
        <v>2016</v>
      </c>
      <c r="B122" s="108" t="s">
        <v>157</v>
      </c>
      <c r="C122" s="72"/>
      <c r="D122" s="69">
        <f>SUM('4.1.1'!D344:D346)/3</f>
        <v>124.20373341334933</v>
      </c>
      <c r="E122" s="69">
        <f>SUM('4.1.1'!E344:E346)/3</f>
        <v>114.50397327534829</v>
      </c>
      <c r="F122" s="69">
        <f>SUM('4.1.1'!F344:F346)/3</f>
        <v>117.05420733333335</v>
      </c>
      <c r="G122" s="69">
        <f>SUM('4.1.1'!G344:G346)/3</f>
        <v>37.108666666666664</v>
      </c>
      <c r="H122" s="69">
        <f>SUM('4.1.1'!H344:H346)/3</f>
        <v>48.788435333333346</v>
      </c>
      <c r="I122" s="69">
        <f>SUM('4.1.1'!I344:I346)/3</f>
        <v>73.729100923115269</v>
      </c>
      <c r="J122" s="70">
        <f t="shared" si="3"/>
        <v>2.5502340579850653</v>
      </c>
      <c r="K122" s="69">
        <v>76.626090219736838</v>
      </c>
      <c r="L122" s="72"/>
      <c r="M122" s="72"/>
      <c r="N122" s="33"/>
    </row>
    <row r="123" spans="1:14" s="65" customFormat="1" ht="14.25" customHeight="1" x14ac:dyDescent="0.25">
      <c r="A123" s="33">
        <v>2017</v>
      </c>
      <c r="B123" s="108" t="s">
        <v>154</v>
      </c>
      <c r="C123" s="72"/>
      <c r="D123" s="69">
        <f>SUM('4.1.1'!D347:D349)/3</f>
        <v>128.37332933253319</v>
      </c>
      <c r="E123" s="69">
        <f>SUM('4.1.1'!E347:E349)/3</f>
        <v>119.31582521170346</v>
      </c>
      <c r="F123" s="69">
        <f>SUM('4.1.1'!F347:F349)/3</f>
        <v>122.37682200000002</v>
      </c>
      <c r="G123" s="69">
        <f>SUM('4.1.1'!G347:G349)/3</f>
        <v>40.226666666666667</v>
      </c>
      <c r="H123" s="69">
        <f>SUM('4.1.1'!H347:H349)/3</f>
        <v>51.947650000000003</v>
      </c>
      <c r="I123" s="69">
        <f>SUM('4.1.1'!I347:I349)/3</f>
        <v>81.159246454531555</v>
      </c>
      <c r="J123" s="70">
        <f t="shared" si="3"/>
        <v>3.0609967882965634</v>
      </c>
      <c r="K123" s="69">
        <v>84.348183595455453</v>
      </c>
      <c r="L123" s="72"/>
      <c r="M123" s="72"/>
      <c r="N123" s="33"/>
    </row>
    <row r="124" spans="1:14" s="65" customFormat="1" ht="14.25" customHeight="1" x14ac:dyDescent="0.25">
      <c r="A124" s="33">
        <v>2017</v>
      </c>
      <c r="B124" s="108" t="s">
        <v>155</v>
      </c>
      <c r="C124" s="72"/>
      <c r="D124" s="69">
        <f>SUM('4.1.1'!D350:D352)/3</f>
        <v>125.55800960192039</v>
      </c>
      <c r="E124" s="69">
        <f>SUM('4.1.1'!E350:E352)/3</f>
        <v>116.1237463870181</v>
      </c>
      <c r="F124" s="69">
        <f>SUM('4.1.1'!F350:F352)/3</f>
        <v>118.27555833333334</v>
      </c>
      <c r="G124" s="69">
        <f>SUM('4.1.1'!G350:G352)/3</f>
        <v>37.324999999999996</v>
      </c>
      <c r="H124" s="69">
        <f>SUM('4.1.1'!H350:H352)/3</f>
        <v>48.321896333333335</v>
      </c>
      <c r="I124" s="69">
        <f>SUM('4.1.1'!I350:I352)/3</f>
        <v>72.901246689879699</v>
      </c>
      <c r="J124" s="70">
        <f t="shared" si="3"/>
        <v>2.1518119463152345</v>
      </c>
      <c r="K124" s="69">
        <v>75.76570765206047</v>
      </c>
      <c r="L124" s="69"/>
      <c r="M124" s="33"/>
      <c r="N124" s="33"/>
    </row>
    <row r="125" spans="1:14" s="65" customFormat="1" ht="14.25" customHeight="1" x14ac:dyDescent="0.25">
      <c r="A125" s="33">
        <v>2017</v>
      </c>
      <c r="B125" s="108" t="s">
        <v>156</v>
      </c>
      <c r="C125" s="72"/>
      <c r="D125" s="69">
        <f>SUM('4.1.1'!D353:D355)/3</f>
        <v>125.59547109421884</v>
      </c>
      <c r="E125" s="69">
        <f>SUM('4.1.1'!E353:E355)/3</f>
        <v>116.15967160801002</v>
      </c>
      <c r="F125" s="69">
        <f>SUM('4.1.1'!F353:F355)/3</f>
        <v>117.7533376666667</v>
      </c>
      <c r="G125" s="69">
        <f>SUM('4.1.1'!G353:G355)/3</f>
        <v>36.801666666666662</v>
      </c>
      <c r="H125" s="69">
        <f>SUM('4.1.1'!H353:H355)/3</f>
        <v>48.583680666666673</v>
      </c>
      <c r="I125" s="69">
        <f>SUM('4.1.1'!I353:I355)/3</f>
        <v>73.787242757805473</v>
      </c>
      <c r="J125" s="70">
        <f t="shared" si="3"/>
        <v>1.5936660586566802</v>
      </c>
      <c r="K125" s="69">
        <v>76.68651658347558</v>
      </c>
      <c r="L125" s="69"/>
      <c r="M125" s="33"/>
      <c r="N125" s="33"/>
    </row>
    <row r="126" spans="1:14" s="65" customFormat="1" ht="14.25" customHeight="1" x14ac:dyDescent="0.25">
      <c r="A126" s="33">
        <v>2017</v>
      </c>
      <c r="B126" s="108" t="s">
        <v>157</v>
      </c>
      <c r="C126" s="72"/>
      <c r="D126" s="69">
        <f>SUM('4.1.1'!D356:D358)/3</f>
        <v>128.2892516868707</v>
      </c>
      <c r="E126" s="69">
        <f>SUM('4.1.1'!E356:E358)/3</f>
        <v>118.75628725644715</v>
      </c>
      <c r="F126" s="69">
        <f>SUM('4.1.1'!F356:F358)/3</f>
        <v>122.19123133333336</v>
      </c>
      <c r="G126" s="69">
        <f>SUM('4.1.1'!G356:G358)/3</f>
        <v>42.321999999999996</v>
      </c>
      <c r="H126" s="69">
        <f>SUM('4.1.1'!H356:H358)/3</f>
        <v>52.990205666666668</v>
      </c>
      <c r="I126" s="69">
        <f>SUM('4.1.1'!I356:I358)/3</f>
        <v>86.264278208322409</v>
      </c>
      <c r="J126" s="70">
        <f t="shared" si="3"/>
        <v>3.434944076886211</v>
      </c>
      <c r="K126" s="69">
        <v>89.653804019994766</v>
      </c>
      <c r="L126" s="69"/>
      <c r="M126" s="33"/>
      <c r="N126" s="33"/>
    </row>
    <row r="127" spans="1:14" s="65" customFormat="1" ht="14.25" customHeight="1" x14ac:dyDescent="0.25">
      <c r="A127" s="33">
        <v>2018</v>
      </c>
      <c r="B127" s="108" t="s">
        <v>154</v>
      </c>
      <c r="C127" s="72"/>
      <c r="D127" s="69">
        <f>SUM('4.1.1'!D359:D361)/3</f>
        <v>130.20306100000002</v>
      </c>
      <c r="E127" s="69">
        <f>SUM('4.1.1'!E359:E361)/3</f>
        <v>120.57074390413982</v>
      </c>
      <c r="F127" s="69">
        <f>SUM('4.1.1'!F359:F361)/3</f>
        <v>124.00354966666669</v>
      </c>
      <c r="G127" s="69">
        <f>SUM('4.1.1'!G359:G361)/3</f>
        <v>44.329000000000001</v>
      </c>
      <c r="H127" s="69">
        <f>SUM('4.1.1'!H359:H361)/3</f>
        <v>53.318035666666667</v>
      </c>
      <c r="I127" s="69">
        <f>SUM('4.1.1'!I359:I361)/3</f>
        <v>90.607037102693937</v>
      </c>
      <c r="J127" s="70">
        <f t="shared" si="3"/>
        <v>3.4328057625268684</v>
      </c>
      <c r="K127" s="69">
        <v>94.167200096663166</v>
      </c>
      <c r="L127" s="69"/>
      <c r="M127" s="33"/>
      <c r="N127" s="33"/>
    </row>
    <row r="128" spans="1:14" s="65" customFormat="1" ht="14.25" customHeight="1" x14ac:dyDescent="0.25">
      <c r="A128" s="33">
        <v>2018</v>
      </c>
      <c r="B128" s="108" t="s">
        <v>155</v>
      </c>
      <c r="C128" s="72"/>
      <c r="D128" s="69">
        <f>SUM('4.1.1'!D362:D364)/3</f>
        <v>134.209609</v>
      </c>
      <c r="E128" s="69">
        <f>SUM('4.1.1'!E362:E364)/3</f>
        <v>124.39617603724578</v>
      </c>
      <c r="F128" s="69">
        <f>SUM('4.1.1'!F362:F364)/3</f>
        <v>128.10850233333335</v>
      </c>
      <c r="G128" s="69">
        <f>SUM('4.1.1'!G362:G364)/3</f>
        <v>48.119</v>
      </c>
      <c r="H128" s="69">
        <f>SUM('4.1.1'!H362:H364)/3</f>
        <v>58.973551999999991</v>
      </c>
      <c r="I128" s="69">
        <f>SUM('4.1.1'!I362:I364)/3</f>
        <v>101.9122075982184</v>
      </c>
      <c r="J128" s="70">
        <f t="shared" si="3"/>
        <v>3.7123262960875678</v>
      </c>
      <c r="K128" s="69">
        <v>105.91657725566193</v>
      </c>
      <c r="L128" s="69"/>
      <c r="M128" s="33"/>
      <c r="N128" s="33"/>
    </row>
    <row r="129" spans="1:14" s="65" customFormat="1" ht="14.25" customHeight="1" x14ac:dyDescent="0.25">
      <c r="A129" s="33">
        <v>2018</v>
      </c>
      <c r="B129" s="108" t="s">
        <v>156</v>
      </c>
      <c r="C129" s="72"/>
      <c r="D129" s="69">
        <f>SUM('4.1.1'!D365:D367)/3</f>
        <v>139.103126</v>
      </c>
      <c r="E129" s="69">
        <f>SUM('4.1.1'!E365:E367)/3</f>
        <v>128.99505163425766</v>
      </c>
      <c r="F129" s="69">
        <f>SUM('4.1.1'!F365:F367)/3</f>
        <v>132.92345400000002</v>
      </c>
      <c r="G129" s="69">
        <f>SUM('4.1.1'!G365:G367)/3</f>
        <v>49.620333333333328</v>
      </c>
      <c r="H129" s="69">
        <f>SUM('4.1.1'!H365:H367)/3</f>
        <v>62.17542233333333</v>
      </c>
      <c r="I129" s="69">
        <f>SUM('4.1.1'!I365:I367)/3</f>
        <v>107.52168590319873</v>
      </c>
      <c r="J129" s="70">
        <f t="shared" si="3"/>
        <v>3.9284023657423575</v>
      </c>
      <c r="K129" s="69">
        <v>111.74646511949616</v>
      </c>
      <c r="L129" s="69"/>
      <c r="M129" s="33"/>
      <c r="N129" s="33"/>
    </row>
    <row r="130" spans="1:14" s="65" customFormat="1" ht="14.25" customHeight="1" x14ac:dyDescent="0.25">
      <c r="A130" s="33">
        <v>2018</v>
      </c>
      <c r="B130" s="108" t="s">
        <v>157</v>
      </c>
      <c r="C130" s="72"/>
      <c r="D130" s="69">
        <f>SUM('4.1.1'!D368:D370)/3</f>
        <v>137.22899766666669</v>
      </c>
      <c r="E130" s="69">
        <f>SUM('4.1.1'!E368:E370)/3</f>
        <v>126.82191322180535</v>
      </c>
      <c r="F130" s="69">
        <f>SUM('4.1.1'!F368:F370)/3</f>
        <v>134.89315966666666</v>
      </c>
      <c r="G130" s="69">
        <f>SUM('4.1.1'!G368:G370)/3</f>
        <v>50.707333333333338</v>
      </c>
      <c r="H130" s="69">
        <f>SUM('4.1.1'!H368:H370)/3</f>
        <v>63.086894999999998</v>
      </c>
      <c r="I130" s="69">
        <f>SUM('4.1.1'!I368:I370)/3</f>
        <v>101.06438643727178</v>
      </c>
      <c r="J130" s="70">
        <f t="shared" si="3"/>
        <v>8.0712464448613161</v>
      </c>
      <c r="K130" s="69">
        <v>105.0354432128551</v>
      </c>
      <c r="L130" s="69"/>
      <c r="M130" s="33"/>
      <c r="N130" s="33"/>
    </row>
    <row r="131" spans="1:14" s="65" customFormat="1" ht="14.25" customHeight="1" x14ac:dyDescent="0.25">
      <c r="A131" s="33">
        <v>2019</v>
      </c>
      <c r="B131" s="108" t="s">
        <v>154</v>
      </c>
      <c r="C131" s="72"/>
      <c r="D131" s="69">
        <f>SUM('4.1.1'!D371:D373)/3</f>
        <v>130.2202216666667</v>
      </c>
      <c r="E131" s="69">
        <f>SUM('4.1.1'!E371:E373)/3</f>
        <v>119.57447136938447</v>
      </c>
      <c r="F131" s="69">
        <f>SUM('4.1.1'!F371:F373)/3</f>
        <v>129.63977666666668</v>
      </c>
      <c r="G131" s="69">
        <f>SUM('4.1.1'!G371:G373)/3</f>
        <v>46.798999999999999</v>
      </c>
      <c r="H131" s="69">
        <f>SUM('4.1.1'!H371:H373)/3</f>
        <v>58.067173999999994</v>
      </c>
      <c r="I131" s="69">
        <f>SUM('4.1.1'!I371:I373)/3</f>
        <v>90.846376365773281</v>
      </c>
      <c r="J131" s="70">
        <f t="shared" ref="J131:J137" si="4">F131-E131</f>
        <v>10.065305297282208</v>
      </c>
      <c r="K131" s="69">
        <v>94.41594356072585</v>
      </c>
      <c r="L131" s="69"/>
      <c r="M131" s="33"/>
      <c r="N131" s="33"/>
    </row>
    <row r="132" spans="1:14" s="65" customFormat="1" ht="14.25" customHeight="1" x14ac:dyDescent="0.25">
      <c r="A132" s="33">
        <v>2019</v>
      </c>
      <c r="B132" s="108" t="s">
        <v>155</v>
      </c>
      <c r="C132" s="72"/>
      <c r="D132" s="69">
        <f>SUM('4.1.1'!D374:D376)/3</f>
        <v>137.88582733333334</v>
      </c>
      <c r="E132" s="69">
        <f>SUM('4.1.1'!E374:E376)/3</f>
        <v>126.59838984441785</v>
      </c>
      <c r="F132" s="69">
        <f>SUM('4.1.1'!F374:F376)/3</f>
        <v>133.85721000000004</v>
      </c>
      <c r="G132" s="69">
        <f>SUM('4.1.1'!G374:G376)/3</f>
        <v>46.657666666666664</v>
      </c>
      <c r="H132" s="69">
        <f>SUM('4.1.1'!H374:H376)/3</f>
        <v>59.416411000000004</v>
      </c>
      <c r="I132" s="69">
        <f>SUM('4.1.1'!I374:I376)/3</f>
        <v>101.25428413273805</v>
      </c>
      <c r="J132" s="70">
        <f t="shared" si="4"/>
        <v>7.2588201555821854</v>
      </c>
      <c r="K132" s="69">
        <v>105.23280243415486</v>
      </c>
      <c r="L132" s="69"/>
      <c r="M132" s="33"/>
      <c r="N132" s="33"/>
    </row>
    <row r="133" spans="1:14" s="65" customFormat="1" ht="14.25" customHeight="1" x14ac:dyDescent="0.25">
      <c r="A133" s="33">
        <v>2019</v>
      </c>
      <c r="B133" s="108" t="s">
        <v>156</v>
      </c>
      <c r="C133" s="72"/>
      <c r="D133" s="69">
        <f>SUM('4.1.1'!D377:D379)/3</f>
        <v>138.97756666666666</v>
      </c>
      <c r="E133" s="69">
        <f>SUM('4.1.1'!E377:E379)/3</f>
        <v>127.62954560371263</v>
      </c>
      <c r="F133" s="69">
        <f>SUM('4.1.1'!F377:F379)/3</f>
        <v>131.86925966666669</v>
      </c>
      <c r="G133" s="69">
        <f>SUM('4.1.1'!G377:G379)/3</f>
        <v>47.205333333333328</v>
      </c>
      <c r="H133" s="69">
        <f>SUM('4.1.1'!H377:H379)/3</f>
        <v>59.520530000000001</v>
      </c>
      <c r="I133" s="69">
        <f>SUM('4.1.1'!I377:I379)/3</f>
        <v>95.412134289916182</v>
      </c>
      <c r="J133" s="70">
        <f t="shared" si="4"/>
        <v>4.2397140629540644</v>
      </c>
      <c r="K133" s="69">
        <v>99.161100822058543</v>
      </c>
      <c r="L133" s="69"/>
      <c r="M133" s="33"/>
      <c r="N133" s="33"/>
    </row>
    <row r="134" spans="1:14" s="65" customFormat="1" ht="14.25" customHeight="1" x14ac:dyDescent="0.25">
      <c r="A134" s="33">
        <v>2019</v>
      </c>
      <c r="B134" s="108" t="s">
        <v>157</v>
      </c>
      <c r="C134" s="72"/>
      <c r="D134" s="69">
        <f>SUM('4.1.1'!D380:D382)/3</f>
        <v>137.63993866666667</v>
      </c>
      <c r="E134" s="69">
        <f>SUM('4.1.1'!E380:E382)/3</f>
        <v>125.7095871658009</v>
      </c>
      <c r="F134" s="69">
        <f>SUM('4.1.1'!F380:F382)/3</f>
        <v>130.53560533333334</v>
      </c>
      <c r="G134" s="69">
        <f>SUM('4.1.1'!G380:G382)/3</f>
        <v>47.043333333333329</v>
      </c>
      <c r="H134" s="69">
        <f>SUM('4.1.1'!H380:H382)/3</f>
        <v>58.390161333333332</v>
      </c>
      <c r="I134" s="69">
        <f>SUM('4.1.1'!I380:I382)/3</f>
        <v>93.606785356537898</v>
      </c>
      <c r="J134" s="70">
        <f t="shared" si="4"/>
        <v>4.826018167532439</v>
      </c>
      <c r="K134" s="69">
        <v>97.284815494892996</v>
      </c>
      <c r="L134" s="69"/>
      <c r="M134" s="33"/>
      <c r="N134" s="33"/>
    </row>
    <row r="135" spans="1:14" s="65" customFormat="1" ht="14.25" customHeight="1" x14ac:dyDescent="0.25">
      <c r="A135" s="33">
        <v>2020</v>
      </c>
      <c r="B135" s="108" t="s">
        <v>154</v>
      </c>
      <c r="C135" s="72"/>
      <c r="D135" s="69">
        <f>SUM('4.1.1'!D383:D385)/3</f>
        <v>136.01687566666666</v>
      </c>
      <c r="E135" s="69">
        <f>SUM('4.1.1'!E383:E385)/3</f>
        <v>123.65227701581381</v>
      </c>
      <c r="F135" s="69">
        <f>SUM('4.1.1'!F383:F385)/3</f>
        <v>128.17054900000002</v>
      </c>
      <c r="G135" s="69">
        <f>SUM('4.1.1'!G383:G385)/3</f>
        <v>40.4</v>
      </c>
      <c r="H135" s="69">
        <f>SUM('4.1.1'!H383:H385)/3</f>
        <v>53.415166999999997</v>
      </c>
      <c r="I135" s="69">
        <f>SUM('4.1.1'!I383:I385)/3</f>
        <v>79.96005356280034</v>
      </c>
      <c r="J135" s="70">
        <f t="shared" si="4"/>
        <v>4.5182719841862138</v>
      </c>
      <c r="K135" s="69">
        <v>83.10187160246798</v>
      </c>
      <c r="L135" s="69"/>
      <c r="M135" s="33"/>
      <c r="N135" s="33"/>
    </row>
    <row r="136" spans="1:14" s="65" customFormat="1" ht="14.25" customHeight="1" x14ac:dyDescent="0.25">
      <c r="A136" s="33">
        <v>2020</v>
      </c>
      <c r="B136" s="108" t="s">
        <v>155</v>
      </c>
      <c r="C136" s="72"/>
      <c r="D136" s="69">
        <f>SUM('4.1.1'!D386:D388)/3</f>
        <v>120.68816</v>
      </c>
      <c r="E136" s="69">
        <f>SUM('4.1.1'!E386:E388)/3</f>
        <v>106.52817998564346</v>
      </c>
      <c r="F136" s="69">
        <f>SUM('4.1.1'!F386:F388)/3</f>
        <v>113.110229</v>
      </c>
      <c r="G136" s="69">
        <f>SUM('4.1.1'!G386:G388)/3</f>
        <v>22.965333333333334</v>
      </c>
      <c r="H136" s="69">
        <f>SUM('4.1.1'!H386:H388)/3</f>
        <v>40.954045666666666</v>
      </c>
      <c r="I136" s="69">
        <f>SUM('4.1.1'!I386:I388)/3</f>
        <v>44.766923374269147</v>
      </c>
      <c r="J136" s="70">
        <f t="shared" si="4"/>
        <v>6.5820490143565422</v>
      </c>
      <c r="K136" s="69">
        <v>46.525920788237016</v>
      </c>
      <c r="L136" s="69"/>
      <c r="M136" s="33"/>
      <c r="N136" s="33"/>
    </row>
    <row r="137" spans="1:14" s="65" customFormat="1" ht="14.25" customHeight="1" x14ac:dyDescent="0.25">
      <c r="A137" s="33">
        <v>2020</v>
      </c>
      <c r="B137" s="108" t="s">
        <v>156</v>
      </c>
      <c r="C137" s="72"/>
      <c r="D137" s="69">
        <f>SUM('4.1.1'!D389:D391)/3</f>
        <v>125.81285233333334</v>
      </c>
      <c r="E137" s="69">
        <f>SUM('4.1.1'!E389:E391)/3</f>
        <v>112.37485752598816</v>
      </c>
      <c r="F137" s="69">
        <f>SUM('4.1.1'!F389:F391)/3</f>
        <v>117.40638566666668</v>
      </c>
      <c r="G137" s="69">
        <f>SUM('4.1.1'!G389:G391)/3</f>
        <v>26.647000000000002</v>
      </c>
      <c r="H137" s="69">
        <f>SUM('4.1.1'!H389:H391)/3</f>
        <v>44.846106666666664</v>
      </c>
      <c r="I137" s="69">
        <f>SUM('4.1.1'!I389:I391)/3</f>
        <v>63.560156714681568</v>
      </c>
      <c r="J137" s="70">
        <f t="shared" si="4"/>
        <v>5.0315281406785175</v>
      </c>
      <c r="K137" s="69">
        <v>66.05758434350939</v>
      </c>
      <c r="L137" s="69"/>
      <c r="M137" s="33"/>
      <c r="N137" s="33"/>
    </row>
    <row r="138" spans="1:14" s="65" customFormat="1" ht="14.25" customHeight="1" x14ac:dyDescent="0.25">
      <c r="A138" s="33">
        <v>2020</v>
      </c>
      <c r="B138" s="108" t="s">
        <v>157</v>
      </c>
      <c r="C138" s="72"/>
      <c r="D138" s="69">
        <f>SUM('4.1.1'!D392:D394)/3</f>
        <v>126.59820066666668</v>
      </c>
      <c r="E138" s="69">
        <f>SUM('4.1.1'!E392:E394)/3</f>
        <v>113.23385663488797</v>
      </c>
      <c r="F138" s="69">
        <f>SUM('4.1.1'!F392:F394)/3</f>
        <v>117.85372933333333</v>
      </c>
      <c r="G138" s="69">
        <f>SUM('4.1.1'!G392:G394)/3</f>
        <v>28.343333333333334</v>
      </c>
      <c r="H138" s="69">
        <f>SUM('4.1.1'!H392:H394)/3</f>
        <v>45.184465333333328</v>
      </c>
      <c r="I138" s="69">
        <f>SUM('4.1.1'!I392:I394)/3</f>
        <v>62.137780024069379</v>
      </c>
      <c r="J138" s="70">
        <f t="shared" ref="J138" si="5">F138-E138</f>
        <v>4.6198726984453629</v>
      </c>
      <c r="K138" s="69">
        <v>64.579319136736331</v>
      </c>
      <c r="L138" s="69"/>
      <c r="M138" s="33"/>
      <c r="N138" s="33"/>
    </row>
    <row r="139" spans="1:14" s="65" customFormat="1" ht="14.25" customHeight="1" x14ac:dyDescent="0.25">
      <c r="A139" s="33">
        <v>2021</v>
      </c>
      <c r="B139" s="108" t="s">
        <v>154</v>
      </c>
      <c r="C139" s="72"/>
      <c r="D139" s="69">
        <f>SUM('4.1.1'!D395:D397)/3</f>
        <v>133.63544333333334</v>
      </c>
      <c r="E139" s="69">
        <f>SUM('4.1.1'!E395:E397)/3</f>
        <v>120.66068487205075</v>
      </c>
      <c r="F139" s="69">
        <f>SUM('4.1.1'!F395:F397)/3</f>
        <v>124.91856566666668</v>
      </c>
      <c r="G139" s="69">
        <f>SUM('4.1.1'!G395:G397)/3</f>
        <v>36.829333333333331</v>
      </c>
      <c r="H139" s="69">
        <f>SUM('4.1.1'!H395:H397)/3</f>
        <v>52.803205666666663</v>
      </c>
      <c r="I139" s="69">
        <f>SUM('4.1.1'!I395:I397)/3</f>
        <v>81.133482955780394</v>
      </c>
      <c r="J139" s="70">
        <f t="shared" ref="J139" si="6">F139-E139</f>
        <v>4.2578807946159287</v>
      </c>
      <c r="K139" s="69">
        <v>84.321407788413651</v>
      </c>
      <c r="L139" s="69"/>
      <c r="M139" s="33"/>
      <c r="N139" s="33"/>
    </row>
    <row r="140" spans="1:14" s="65" customFormat="1" ht="14.25" customHeight="1" x14ac:dyDescent="0.25">
      <c r="A140" s="33">
        <v>2021</v>
      </c>
      <c r="B140" s="108" t="s">
        <v>155</v>
      </c>
      <c r="C140" s="72"/>
      <c r="D140" s="69">
        <f>SUM('4.1.1'!D398:D400)/3</f>
        <v>140.50267704966666</v>
      </c>
      <c r="E140" s="69">
        <f>SUM('4.1.1'!E398:E400)/3</f>
        <v>127.36637726945541</v>
      </c>
      <c r="F140" s="69">
        <f>SUM('4.1.1'!F398:F400)/3</f>
        <v>131.02139240000005</v>
      </c>
      <c r="G140" s="69">
        <f>SUM('4.1.1'!G398:G400)/3</f>
        <v>40.228666666666669</v>
      </c>
      <c r="H140" s="69">
        <f>SUM('4.1.1'!H398:H400)/3</f>
        <v>55.801948333333335</v>
      </c>
      <c r="I140" s="69">
        <f>SUM('4.1.1'!I398:I400)/3</f>
        <v>90.700752225174298</v>
      </c>
      <c r="J140" s="70">
        <f t="shared" ref="J140" si="7">F140-E140</f>
        <v>3.6550151305446406</v>
      </c>
      <c r="K140" s="69">
        <v>94.264597506101552</v>
      </c>
      <c r="L140" s="69"/>
      <c r="M140" s="33"/>
      <c r="N140" s="33"/>
    </row>
    <row r="141" spans="1:14" s="65" customFormat="1" ht="14.25" customHeight="1" x14ac:dyDescent="0.25">
      <c r="A141" s="33">
        <v>2021</v>
      </c>
      <c r="B141" s="108" t="s">
        <v>156</v>
      </c>
      <c r="C141" s="72"/>
      <c r="D141" s="69">
        <f>SUM('4.1.1'!D401:D403)/3</f>
        <v>147.57557456333336</v>
      </c>
      <c r="E141" s="69">
        <f>SUM('4.1.1'!E401:E403)/3</f>
        <v>133.95183935185912</v>
      </c>
      <c r="F141" s="69">
        <f>SUM('4.1.1'!F401:F403)/3</f>
        <v>136.37762768800002</v>
      </c>
      <c r="G141" s="69">
        <f>SUM('4.1.1'!G401:G403)/3</f>
        <v>40.988999999999997</v>
      </c>
      <c r="H141" s="69">
        <f>SUM('4.1.1'!H401:H403)/3</f>
        <v>58.374027333333338</v>
      </c>
      <c r="I141" s="69">
        <f>SUM('4.1.1'!I401:I403)/3</f>
        <v>98.603546181521892</v>
      </c>
      <c r="J141" s="70">
        <f t="shared" ref="J141" si="8">F141-E141</f>
        <v>2.4257883361408972</v>
      </c>
      <c r="K141" s="69">
        <v>102.47791077189818</v>
      </c>
      <c r="L141" s="69"/>
      <c r="M141" s="33"/>
      <c r="N141" s="33"/>
    </row>
    <row r="142" spans="1:14" s="65" customFormat="1" ht="14.25" customHeight="1" x14ac:dyDescent="0.25">
      <c r="A142" s="33">
        <v>2021</v>
      </c>
      <c r="B142" s="108" t="s">
        <v>157</v>
      </c>
      <c r="C142" s="72"/>
      <c r="D142" s="69">
        <f>SUM('4.1.1'!D404:D406)/3</f>
        <v>157.75462711887695</v>
      </c>
      <c r="E142" s="69">
        <f>SUM('4.1.1'!E404:E406)/3</f>
        <v>143.09941417246895</v>
      </c>
      <c r="F142" s="69">
        <f>SUM('4.1.1'!F404:F406)/3</f>
        <v>147.43044366666666</v>
      </c>
      <c r="G142" s="69">
        <f>SUM('4.1.1'!G404:G406)/3</f>
        <v>53.051666666666655</v>
      </c>
      <c r="H142" s="69">
        <f>SUM('4.1.1'!H404:H406)/3</f>
        <v>72.638402666666664</v>
      </c>
      <c r="I142" s="69">
        <f>SUM('4.1.1'!I404:I406)/3</f>
        <v>110.54751663898814</v>
      </c>
      <c r="J142" s="70">
        <f t="shared" ref="J142:J147" si="9">F142-E142</f>
        <v>4.3310294941977077</v>
      </c>
      <c r="K142" s="69">
        <v>114.89118784155988</v>
      </c>
      <c r="L142" s="69"/>
      <c r="M142" s="33"/>
      <c r="N142" s="33"/>
    </row>
    <row r="143" spans="1:14" s="65" customFormat="1" ht="14.25" customHeight="1" x14ac:dyDescent="0.25">
      <c r="A143" s="33">
        <v>2022</v>
      </c>
      <c r="B143" s="108" t="s">
        <v>154</v>
      </c>
      <c r="C143" s="72"/>
      <c r="D143" s="69">
        <f>SUM('4.1.1'!D407:D409)/3</f>
        <v>163.31223966666667</v>
      </c>
      <c r="E143" s="69">
        <f>SUM('4.1.1'!E407:E409)/3</f>
        <v>151.26225046385386</v>
      </c>
      <c r="F143" s="69">
        <f>SUM('4.1.1'!F407:F409)/3</f>
        <v>157.07002933333334</v>
      </c>
      <c r="G143" s="69">
        <f>SUM('4.1.1'!G407:G409)/3</f>
        <v>65.966999999999999</v>
      </c>
      <c r="H143" s="69">
        <f>SUM('4.1.1'!H407:H409)/3</f>
        <v>90.290402333333319</v>
      </c>
      <c r="I143" s="69">
        <f>SUM('4.1.1'!I407:I409)/3</f>
        <v>140.15985963443111</v>
      </c>
      <c r="J143" s="70">
        <f t="shared" si="9"/>
        <v>5.8077788694794776</v>
      </c>
      <c r="K143" s="69">
        <v>145.66706924492598</v>
      </c>
      <c r="L143" s="69"/>
      <c r="M143" s="33"/>
      <c r="N143" s="33"/>
    </row>
    <row r="144" spans="1:14" s="65" customFormat="1" ht="14.25" customHeight="1" x14ac:dyDescent="0.25">
      <c r="A144" s="33">
        <v>2022</v>
      </c>
      <c r="B144" s="108" t="s">
        <v>155</v>
      </c>
      <c r="C144" s="72"/>
      <c r="D144" s="69">
        <f>SUM('4.1.1'!D410:D412)/3</f>
        <v>181.2624291763897</v>
      </c>
      <c r="E144" s="69">
        <f>SUM('4.1.1'!E410:E412)/3</f>
        <v>169.977454829273</v>
      </c>
      <c r="F144" s="69">
        <f>SUM('4.1.1'!F410:F412)/3</f>
        <v>181.81859466666666</v>
      </c>
      <c r="G144" s="69">
        <f>SUM('4.1.1'!G410:G412)/3</f>
        <v>91.724666666666664</v>
      </c>
      <c r="H144" s="69">
        <f>SUM('4.1.1'!H410:H412)/3</f>
        <v>110.619995</v>
      </c>
      <c r="I144" s="69">
        <f>SUM('4.1.1'!I410:I412)/3</f>
        <v>173.63027520133446</v>
      </c>
      <c r="J144" s="70">
        <f t="shared" si="9"/>
        <v>11.841139837393655</v>
      </c>
      <c r="K144" s="69">
        <v>180.45261593965776</v>
      </c>
      <c r="L144" s="69"/>
      <c r="M144" s="33"/>
      <c r="N144" s="33"/>
    </row>
    <row r="145" spans="1:14" s="65" customFormat="1" ht="14.25" customHeight="1" x14ac:dyDescent="0.25">
      <c r="A145" s="33">
        <v>2022</v>
      </c>
      <c r="B145" s="108" t="s">
        <v>156</v>
      </c>
      <c r="C145" s="72"/>
      <c r="D145" s="69">
        <f>SUM('4.1.1'!D413:D415)/3</f>
        <v>187.44498544375961</v>
      </c>
      <c r="E145" s="69">
        <f>SUM('4.1.1'!E413:E415)/3</f>
        <v>176.67880680513971</v>
      </c>
      <c r="F145" s="69">
        <f>SUM('4.1.1'!F413:F415)/3</f>
        <v>188.18251700000005</v>
      </c>
      <c r="G145" s="69">
        <f>SUM('4.1.1'!G413:G415)/3</f>
        <v>83.132666666666665</v>
      </c>
      <c r="H145" s="69">
        <f>SUM('4.1.1'!H413:H415)/3</f>
        <v>106.39673699999999</v>
      </c>
      <c r="I145" s="69">
        <f>SUM('4.1.1'!I413:I415)/3</f>
        <v>169.1017489784922</v>
      </c>
      <c r="J145" s="70">
        <f t="shared" si="9"/>
        <v>11.503710194860332</v>
      </c>
      <c r="K145" s="69">
        <v>175.74615330049161</v>
      </c>
      <c r="L145" s="69"/>
      <c r="M145" s="33"/>
      <c r="N145" s="33"/>
    </row>
    <row r="146" spans="1:14" s="65" customFormat="1" ht="14.25" customHeight="1" x14ac:dyDescent="0.25">
      <c r="A146" s="33">
        <v>2022</v>
      </c>
      <c r="B146" s="108" t="s">
        <v>157</v>
      </c>
      <c r="C146" s="72"/>
      <c r="D146" s="69">
        <f>SUM('4.1.1'!D416:D418)/3</f>
        <v>173.53860101728188</v>
      </c>
      <c r="E146" s="69">
        <f>SUM('4.1.1'!E416:E418)/3</f>
        <v>161.01058486568559</v>
      </c>
      <c r="F146" s="69">
        <f>SUM('4.1.1'!F416:F418)/3</f>
        <v>183.56138566666672</v>
      </c>
      <c r="G146" s="69">
        <f>SUM('4.1.1'!G416:G418)/3</f>
        <v>81.169333333333327</v>
      </c>
      <c r="H146" s="69">
        <f>SUM('4.1.1'!H416:H418)/3</f>
        <v>110.26576799999999</v>
      </c>
      <c r="I146" s="69">
        <f>SUM('4.1.1'!I416:I418)/3</f>
        <v>145.15696025445627</v>
      </c>
      <c r="J146" s="70">
        <f t="shared" si="9"/>
        <v>22.550800800981136</v>
      </c>
      <c r="K146" s="69">
        <v>150.86051766831648</v>
      </c>
      <c r="L146" s="69"/>
      <c r="M146" s="33"/>
      <c r="N146" s="33"/>
    </row>
    <row r="147" spans="1:14" s="65" customFormat="1" ht="14.25" customHeight="1" x14ac:dyDescent="0.25">
      <c r="A147" s="33">
        <v>2023</v>
      </c>
      <c r="B147" s="108" t="s">
        <v>154</v>
      </c>
      <c r="C147" s="72"/>
      <c r="D147" s="69">
        <f>SUM('4.1.1'!D419:D421)/3</f>
        <v>160.8089750732662</v>
      </c>
      <c r="E147" s="69">
        <f>SUM('4.1.1'!E419:E421)/3</f>
        <v>147.77837221604344</v>
      </c>
      <c r="F147" s="69">
        <f>SUM('4.1.1'!F419:F421)/3</f>
        <v>169.19889033333331</v>
      </c>
      <c r="G147" s="69">
        <f>SUM('4.1.1'!G419:G421)/3</f>
        <v>70.165999999999997</v>
      </c>
      <c r="H147" s="69">
        <f>SUM('4.1.1'!H419:H421)/3</f>
        <v>85.791853000000003</v>
      </c>
      <c r="I147" s="69">
        <f>SUM('4.1.1'!I419:I421)/3</f>
        <v>127.33689149049708</v>
      </c>
      <c r="J147" s="70">
        <f t="shared" si="9"/>
        <v>21.420518117289873</v>
      </c>
      <c r="K147" s="69">
        <v>132.34025660812836</v>
      </c>
      <c r="L147" s="69"/>
      <c r="M147" s="33"/>
      <c r="N147" s="33"/>
    </row>
    <row r="148" spans="1:14" s="65" customFormat="1" ht="14.25" customHeight="1" x14ac:dyDescent="0.25">
      <c r="A148" s="33">
        <v>2023</v>
      </c>
      <c r="B148" s="108" t="s">
        <v>155</v>
      </c>
      <c r="C148" s="72"/>
      <c r="D148" s="69">
        <f>SUM('4.1.1'!D422:D424)/3</f>
        <v>157.41762361403826</v>
      </c>
      <c r="E148" s="69">
        <f>SUM('4.1.1'!E422:E424)/3</f>
        <v>144.47101207191216</v>
      </c>
      <c r="F148" s="69">
        <f>SUM('4.1.1'!F422:F424)/3</f>
        <v>154.28147666666669</v>
      </c>
      <c r="G148" s="69">
        <f>SUM('4.1.1'!G422:G424)/3</f>
        <v>56.347000000000008</v>
      </c>
      <c r="H148" s="69">
        <f>SUM('4.1.1'!H422:H424)/3</f>
        <v>81.453457333333333</v>
      </c>
      <c r="I148" s="69">
        <f>SUM('4.1.1'!I422:I424)/3</f>
        <v>118.18690271886804</v>
      </c>
      <c r="J148" s="70">
        <f t="shared" ref="J148:J154" si="10">F148-E148</f>
        <v>9.810464594754535</v>
      </c>
      <c r="K148" s="69">
        <v>122.83074331763589</v>
      </c>
      <c r="L148" s="69"/>
      <c r="M148" s="33"/>
      <c r="N148" s="33"/>
    </row>
    <row r="149" spans="1:14" s="65" customFormat="1" ht="14.25" customHeight="1" x14ac:dyDescent="0.25">
      <c r="A149" s="33">
        <v>2023</v>
      </c>
      <c r="B149" s="108" t="s">
        <v>156</v>
      </c>
      <c r="C149" s="72"/>
      <c r="D149" s="69">
        <f>SUM('4.1.1'!D425:D427)/3</f>
        <v>161.28539622241894</v>
      </c>
      <c r="E149" s="69">
        <f>SUM('4.1.1'!E425:E427)/3</f>
        <v>148.31871213800616</v>
      </c>
      <c r="F149" s="69">
        <f>SUM('4.1.1'!F425:F427)/3</f>
        <v>151.14622433333332</v>
      </c>
      <c r="G149" s="69">
        <f>SUM('4.1.1'!G425:G427)/3</f>
        <v>66.838333333333324</v>
      </c>
      <c r="H149" s="69">
        <f>SUM('4.1.1'!H425:H427)/3</f>
        <v>85.491326000000001</v>
      </c>
      <c r="I149" s="69">
        <f>SUM('4.1.1'!I425:I427)/3</f>
        <v>128.51722172148962</v>
      </c>
      <c r="J149" s="70">
        <f t="shared" si="10"/>
        <v>2.8275121953271594</v>
      </c>
      <c r="K149" s="69">
        <v>133.566964782197</v>
      </c>
      <c r="L149" s="69"/>
      <c r="M149" s="33"/>
      <c r="N149" s="33"/>
    </row>
    <row r="150" spans="1:14" s="65" customFormat="1" ht="14.25" customHeight="1" x14ac:dyDescent="0.25">
      <c r="A150" s="33">
        <v>2023</v>
      </c>
      <c r="B150" s="108" t="s">
        <v>157</v>
      </c>
      <c r="C150" s="72"/>
      <c r="D150" s="69">
        <f>SUM('4.1.1'!D428:D430)/3</f>
        <v>163.86172069304826</v>
      </c>
      <c r="E150" s="69">
        <f>SUM('4.1.1'!E428:E430)/3</f>
        <v>150.41723808800828</v>
      </c>
      <c r="F150" s="69">
        <f>SUM('4.1.1'!F428:F430)/3</f>
        <v>158.12825366666667</v>
      </c>
      <c r="G150" s="69">
        <f>SUM('4.1.1'!G428:G430)/3</f>
        <v>68.262666666666661</v>
      </c>
      <c r="H150" s="69">
        <f>SUM('4.1.1'!H428:H430)/3</f>
        <v>80.932046333333346</v>
      </c>
      <c r="I150" s="69">
        <f>SUM('4.1.1'!I428:I430)/3</f>
        <v>132.48814463975208</v>
      </c>
      <c r="J150" s="70">
        <f t="shared" si="10"/>
        <v>7.7110155786583903</v>
      </c>
      <c r="K150" s="69">
        <v>137.69391457516545</v>
      </c>
      <c r="L150" s="69"/>
      <c r="M150" s="33"/>
      <c r="N150" s="33"/>
    </row>
    <row r="151" spans="1:14" s="65" customFormat="1" ht="14.25" customHeight="1" x14ac:dyDescent="0.25">
      <c r="A151" s="33">
        <v>2024</v>
      </c>
      <c r="B151" s="108" t="s">
        <v>154</v>
      </c>
      <c r="C151" s="72"/>
      <c r="D151" s="69">
        <f>SUM('4.1.1'!D431:D433)/3</f>
        <v>154.98296265772254</v>
      </c>
      <c r="E151" s="69">
        <f>SUM('4.1.1'!E431:E433)/3</f>
        <v>141.82974750358156</v>
      </c>
      <c r="F151" s="69">
        <f>SUM('4.1.1'!F431:F433)/3</f>
        <v>150.66935533333336</v>
      </c>
      <c r="G151" s="69">
        <f>SUM('4.1.1'!G431:G433)/3</f>
        <v>64.098666666666674</v>
      </c>
      <c r="H151" s="69">
        <f>SUM('4.1.1'!H431:H433)/3</f>
        <v>77.554744333333346</v>
      </c>
      <c r="I151" s="69">
        <f>SUM('4.1.1'!I431:I433)/3</f>
        <v>123.71133629151704</v>
      </c>
      <c r="J151" s="70">
        <f t="shared" si="10"/>
        <v>8.8396078297517988</v>
      </c>
      <c r="K151" s="69">
        <v>128.5722448421449</v>
      </c>
      <c r="L151" s="69"/>
      <c r="M151" s="33"/>
      <c r="N151" s="33"/>
    </row>
    <row r="152" spans="1:14" s="65" customFormat="1" ht="14.25" customHeight="1" x14ac:dyDescent="0.25">
      <c r="A152" s="33">
        <v>2024</v>
      </c>
      <c r="B152" s="108" t="s">
        <v>155</v>
      </c>
      <c r="C152" s="72"/>
      <c r="D152" s="69">
        <f>SUM('4.1.1'!D434:D436)/3</f>
        <v>160.36826113387258</v>
      </c>
      <c r="E152" s="69">
        <f>SUM('4.1.1'!E434:E436)/3</f>
        <v>147.7506178113297</v>
      </c>
      <c r="F152" s="69">
        <f>SUM('4.1.1'!F434:F436)/3</f>
        <v>155.20114733333335</v>
      </c>
      <c r="G152" s="69">
        <f>SUM('4.1.1'!G434:G436)/3</f>
        <v>60.715333333333341</v>
      </c>
      <c r="H152" s="69">
        <f>SUM('4.1.1'!H434:H436)/3</f>
        <v>74.617246666666674</v>
      </c>
      <c r="I152" s="69">
        <f>SUM('4.1.1'!I434:I436)/3</f>
        <v>127.60871545639471</v>
      </c>
      <c r="J152" s="70">
        <f t="shared" si="10"/>
        <v>7.4505295220036487</v>
      </c>
      <c r="K152" s="69">
        <v>132.62276117517143</v>
      </c>
      <c r="L152" s="69"/>
      <c r="M152" s="33"/>
      <c r="N152" s="33"/>
    </row>
    <row r="153" spans="1:14" s="65" customFormat="1" x14ac:dyDescent="0.25">
      <c r="A153" s="33">
        <v>2024</v>
      </c>
      <c r="B153" s="108" t="s">
        <v>156</v>
      </c>
      <c r="C153" s="72"/>
      <c r="D153" s="69">
        <f>SUM('4.1.1'!D437:D439)/3</f>
        <v>155.03122289381531</v>
      </c>
      <c r="E153" s="69">
        <f>SUM('4.1.1'!E437:E439)/3</f>
        <v>141.36458035515389</v>
      </c>
      <c r="F153" s="69">
        <f>SUM('4.1.1'!F437:F439)/3</f>
        <v>146.81765866666669</v>
      </c>
      <c r="G153" s="69">
        <f>SUM('4.1.1'!G437:G439)/3</f>
        <v>54.785666666666678</v>
      </c>
      <c r="H153" s="69">
        <f>SUM('4.1.1'!H437:H439)/3</f>
        <v>68.947051333333334</v>
      </c>
      <c r="I153" s="69">
        <f>SUM('4.1.1'!I437:I439)/3</f>
        <v>118.23338022028626</v>
      </c>
      <c r="J153" s="70">
        <f t="shared" si="10"/>
        <v>5.4530783115127974</v>
      </c>
      <c r="K153" s="69">
        <v>122.87904702909132</v>
      </c>
      <c r="L153" s="69"/>
      <c r="M153" s="33"/>
      <c r="N153" s="33"/>
    </row>
    <row r="154" spans="1:14" s="65" customFormat="1" x14ac:dyDescent="0.25">
      <c r="A154" s="33">
        <v>2024</v>
      </c>
      <c r="B154" s="108" t="s">
        <v>157</v>
      </c>
      <c r="C154" s="72"/>
      <c r="D154" s="69">
        <f>SUM('4.1.1'!D440:D442)/3</f>
        <v>148.37106331968513</v>
      </c>
      <c r="E154" s="69">
        <f>SUM('4.1.1'!E440:E442)/3</f>
        <v>134.96571595674536</v>
      </c>
      <c r="F154" s="69">
        <f>SUM('4.1.1'!F440:F442)/3</f>
        <v>140.62737799999999</v>
      </c>
      <c r="G154" s="69">
        <f>SUM('4.1.1'!G440:G442)/3</f>
        <v>53.375</v>
      </c>
      <c r="H154" s="69">
        <f>SUM('4.1.1'!H440:H442)/3</f>
        <v>68.157284333333351</v>
      </c>
      <c r="I154" s="69">
        <f>SUM('4.1.1'!I440:I442)/3</f>
        <v>110.9571962286546</v>
      </c>
      <c r="J154" s="70">
        <f t="shared" si="10"/>
        <v>5.661662043254637</v>
      </c>
      <c r="K154" s="69">
        <v>115.31696470315084</v>
      </c>
      <c r="L154" s="69"/>
      <c r="M154" s="33"/>
      <c r="N154" s="33"/>
    </row>
    <row r="155" spans="1:14" s="65" customFormat="1" x14ac:dyDescent="0.25">
      <c r="A155" s="33">
        <v>2025</v>
      </c>
      <c r="B155" s="108" t="s">
        <v>154</v>
      </c>
      <c r="C155" s="72"/>
      <c r="D155" s="69">
        <f>SUM('4.1.1'!D443:D445)/3</f>
        <v>150.85541162965282</v>
      </c>
      <c r="E155" s="69">
        <f>SUM('4.1.1'!E443:E445)/3</f>
        <v>137.91203845045587</v>
      </c>
      <c r="F155" s="69">
        <f>SUM('4.1.1'!F443:F445)/3</f>
        <v>144.96642900000003</v>
      </c>
      <c r="G155" s="69">
        <f>SUM('4.1.1'!G443:G445)/3</f>
        <v>54.897333333333336</v>
      </c>
      <c r="H155" s="69">
        <f>SUM('4.1.1'!H443:H445)/3</f>
        <v>71.123038666666673</v>
      </c>
      <c r="I155" s="69">
        <f>SUM('4.1.1'!I443:I445)/3</f>
        <v>113.55420325659871</v>
      </c>
      <c r="J155" s="70">
        <f t="shared" ref="J155:J160" si="11">F155-E155</f>
        <v>7.0543905495441663</v>
      </c>
      <c r="K155" s="69">
        <v>118.01601422814167</v>
      </c>
      <c r="L155" s="69"/>
      <c r="M155" s="33"/>
      <c r="N155" s="33"/>
    </row>
    <row r="156" spans="1:14" s="65" customFormat="1" x14ac:dyDescent="0.25">
      <c r="A156" s="33">
        <v>2025</v>
      </c>
      <c r="B156" s="108" t="s">
        <v>155</v>
      </c>
      <c r="C156" s="72"/>
      <c r="D156" s="69">
        <f>SUM('4.1.1'!D446:D448)/3</f>
        <v>147.87635723472087</v>
      </c>
      <c r="E156" s="69">
        <f>SUM('4.1.1'!E446:E448)/3</f>
        <v>132.86432633927137</v>
      </c>
      <c r="F156" s="69">
        <f>SUM('4.1.1'!F446:F448)/3</f>
        <v>139.42414900000003</v>
      </c>
      <c r="G156" s="69">
        <f>SUM('4.1.1'!G446:G448)/3</f>
        <v>48.867333333333335</v>
      </c>
      <c r="H156" s="69">
        <f>SUM('4.1.1'!H446:H448)/3</f>
        <v>63.584567333333332</v>
      </c>
      <c r="I156" s="69">
        <f>SUM('4.1.1'!I446:I448)/3</f>
        <v>95.830804781948515</v>
      </c>
      <c r="J156" s="70">
        <f t="shared" si="11"/>
        <v>6.5598226607286563</v>
      </c>
      <c r="K156" s="69">
        <v>99.596221859656225</v>
      </c>
      <c r="L156" s="69"/>
      <c r="M156" s="33"/>
      <c r="N156" s="33"/>
    </row>
    <row r="157" spans="1:14" s="65" customFormat="1" x14ac:dyDescent="0.25">
      <c r="A157" s="33">
        <v>2025</v>
      </c>
      <c r="B157" s="108" t="s">
        <v>156</v>
      </c>
      <c r="C157" s="72"/>
      <c r="D157" s="69">
        <f>SUM('4.1.1'!D449:D451)/3</f>
        <v>148.92955008619606</v>
      </c>
      <c r="E157" s="69">
        <f>SUM('4.1.1'!E449:E451)/3</f>
        <v>134.07865524469761</v>
      </c>
      <c r="F157" s="69">
        <f>SUM('4.1.1'!F449:F451)/3</f>
        <v>141.51088666666669</v>
      </c>
      <c r="G157" s="69">
        <f>SUM('4.1.1'!G449:G451)/3</f>
        <v>51.264000000000003</v>
      </c>
      <c r="H157" s="69">
        <f>SUM('4.1.1'!H449:H451)/3</f>
        <v>67.288539333333347</v>
      </c>
      <c r="I157" s="69">
        <f>SUM('4.1.1'!I449:I451)/3</f>
        <v>98.511523342828568</v>
      </c>
      <c r="J157" s="70">
        <f t="shared" si="11"/>
        <v>7.4322314219690782</v>
      </c>
      <c r="K157" s="69">
        <v>102.38227214004583</v>
      </c>
      <c r="L157" s="69"/>
      <c r="M157" s="33"/>
      <c r="N157" s="33"/>
    </row>
    <row r="158" spans="1:14" s="65" customFormat="1" x14ac:dyDescent="0.25">
      <c r="A158" s="33">
        <v>2025</v>
      </c>
      <c r="B158" s="108" t="s">
        <v>157</v>
      </c>
      <c r="C158" s="72"/>
      <c r="D158" s="69">
        <f>SUM('4.1.1'!D452:D454)/3</f>
        <v>150.64020011935429</v>
      </c>
      <c r="E158" s="69">
        <f>SUM('4.1.1'!E452:E454)/3</f>
        <v>135.43382145353928</v>
      </c>
      <c r="F158" s="69">
        <f>SUM('4.1.1'!F452:F454)/3</f>
        <v>144.29283566666666</v>
      </c>
      <c r="G158" s="69">
        <f>SUM('4.1.1'!G452:G454)/3</f>
        <v>53.548333333333325</v>
      </c>
      <c r="H158" s="69">
        <f>SUM('4.1.1'!H452:H454)/3</f>
        <v>68.509259666666665</v>
      </c>
      <c r="I158" s="69">
        <f>SUM('4.1.1'!I452:I454)/3</f>
        <v>92.103468618624262</v>
      </c>
      <c r="J158" s="70">
        <f t="shared" si="11"/>
        <v>8.8590142131273808</v>
      </c>
      <c r="K158" s="69">
        <v>95.722429916526394</v>
      </c>
      <c r="L158" s="69"/>
      <c r="M158" s="33"/>
      <c r="N158" s="33"/>
    </row>
    <row r="159" spans="1:14" s="65" customFormat="1" x14ac:dyDescent="0.25">
      <c r="A159" s="33">
        <v>2026</v>
      </c>
      <c r="B159" s="108" t="s">
        <v>154</v>
      </c>
      <c r="C159" s="72"/>
      <c r="D159" s="69">
        <f>SUM('4.1.1'!D455:D457)/3</f>
        <v>150.43051109132614</v>
      </c>
      <c r="E159" s="69">
        <f>SUM('4.1.1'!E455:E457)/3</f>
        <v>135.01240540720858</v>
      </c>
      <c r="F159" s="69">
        <f>SUM('4.1.1'!F455:F457)/3</f>
        <v>147.49544233333336</v>
      </c>
      <c r="G159" s="69">
        <f>SUM('4.1.1'!G455:G457)/3</f>
        <v>69.786000000000001</v>
      </c>
      <c r="H159" s="69">
        <f>SUM('4.1.1'!H455:H457)/3</f>
        <v>76.650349666666671</v>
      </c>
      <c r="I159" s="69">
        <f>SUM('4.1.1'!I455:I457)/3</f>
        <v>112.19756372904074</v>
      </c>
      <c r="J159" s="70">
        <f t="shared" si="11"/>
        <v>12.483036926124782</v>
      </c>
      <c r="K159" s="70"/>
      <c r="L159" s="69"/>
      <c r="M159" s="33"/>
      <c r="N159" s="33"/>
    </row>
    <row r="160" spans="1:14" x14ac:dyDescent="0.25">
      <c r="A160" s="33">
        <v>2026</v>
      </c>
      <c r="B160" s="108" t="s">
        <v>155</v>
      </c>
      <c r="C160" s="72"/>
      <c r="D160" s="69">
        <f>SUM('4.1.1'!D458:D460)/3</f>
        <v>178.64729830051024</v>
      </c>
      <c r="E160" s="69">
        <f>SUM('4.1.1'!E458:E460)/3</f>
        <v>157.17894465575162</v>
      </c>
      <c r="F160" s="69">
        <f>SUM('4.1.1'!F458:F460)/3</f>
        <v>185.07082233333335</v>
      </c>
      <c r="G160" s="69">
        <f>SUM('4.1.1'!G458:G460)/3</f>
        <v>90.095000000000013</v>
      </c>
      <c r="H160" s="69">
        <f>SUM('4.1.1'!H458:H460)/3</f>
        <v>97.920154333333315</v>
      </c>
      <c r="I160" s="69"/>
      <c r="J160" s="70">
        <f t="shared" si="11"/>
        <v>27.891877677581732</v>
      </c>
      <c r="K160" s="70"/>
      <c r="L160" s="69"/>
      <c r="M160" s="33"/>
      <c r="N160" s="33"/>
    </row>
  </sheetData>
  <phoneticPr fontId="3" type="noConversion"/>
  <pageMargins left="0.19685039370078741" right="0.15748031496062992" top="0.98425196850393704" bottom="0.98425196850393704" header="0.51181102362204722" footer="0.51181102362204722"/>
  <pageSetup paperSize="9"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sheetPr>
  <dimension ref="A1:M64"/>
  <sheetViews>
    <sheetView showGridLines="0" zoomScaleNormal="100" workbookViewId="0">
      <pane ySplit="13" topLeftCell="A60" activePane="bottomLeft" state="frozen"/>
      <selection pane="bottomLeft"/>
    </sheetView>
  </sheetViews>
  <sheetFormatPr defaultColWidth="16.54296875" defaultRowHeight="12.5" x14ac:dyDescent="0.25"/>
  <cols>
    <col min="1" max="1" width="8.08984375" customWidth="1"/>
    <col min="2" max="13" width="15.54296875" customWidth="1"/>
  </cols>
  <sheetData>
    <row r="1" spans="1:13" ht="18" customHeight="1" x14ac:dyDescent="0.25">
      <c r="A1" s="38" t="s">
        <v>21</v>
      </c>
      <c r="B1" s="27"/>
      <c r="C1" s="27"/>
      <c r="D1" s="27"/>
      <c r="E1" s="27"/>
      <c r="F1" s="27"/>
      <c r="G1" s="27"/>
      <c r="H1" s="27"/>
      <c r="K1" s="36"/>
      <c r="L1" s="28"/>
      <c r="M1" s="28"/>
    </row>
    <row r="2" spans="1:13" ht="18" customHeight="1" x14ac:dyDescent="0.25">
      <c r="A2" s="15" t="s">
        <v>148</v>
      </c>
      <c r="B2" s="27"/>
      <c r="C2" s="27"/>
      <c r="D2" s="27"/>
      <c r="E2" s="27"/>
      <c r="F2" s="27"/>
      <c r="G2" s="27"/>
      <c r="H2" s="27"/>
      <c r="K2" s="36"/>
      <c r="L2" s="28"/>
      <c r="M2" s="28"/>
    </row>
    <row r="3" spans="1:13" ht="18" customHeight="1" x14ac:dyDescent="0.25">
      <c r="A3" s="15" t="s">
        <v>121</v>
      </c>
      <c r="B3" s="27"/>
      <c r="C3" s="27"/>
      <c r="D3" s="27"/>
      <c r="E3" s="27"/>
      <c r="F3" s="27"/>
      <c r="G3" s="27"/>
      <c r="H3" s="27"/>
      <c r="K3" s="36"/>
      <c r="L3" s="28"/>
      <c r="M3" s="28"/>
    </row>
    <row r="4" spans="1:13" ht="18" customHeight="1" x14ac:dyDescent="0.25">
      <c r="A4" s="15" t="s">
        <v>34</v>
      </c>
      <c r="B4" s="27"/>
      <c r="C4" s="27"/>
      <c r="D4" s="27"/>
      <c r="E4" s="27"/>
      <c r="F4" s="27"/>
      <c r="G4" s="27"/>
      <c r="H4" s="27"/>
      <c r="K4" s="36"/>
      <c r="L4" s="28"/>
      <c r="M4" s="28"/>
    </row>
    <row r="5" spans="1:13" ht="18" customHeight="1" x14ac:dyDescent="0.25">
      <c r="A5" s="15" t="s">
        <v>122</v>
      </c>
      <c r="B5" s="27"/>
      <c r="C5" s="27"/>
      <c r="D5" s="27"/>
      <c r="E5" s="27"/>
      <c r="F5" s="27"/>
      <c r="G5" s="27"/>
      <c r="H5" s="27"/>
      <c r="K5" s="36"/>
      <c r="L5" s="28"/>
      <c r="M5" s="28"/>
    </row>
    <row r="6" spans="1:13" ht="18" customHeight="1" x14ac:dyDescent="0.25">
      <c r="A6" s="15" t="s">
        <v>123</v>
      </c>
      <c r="B6" s="27"/>
      <c r="C6" s="27"/>
      <c r="D6" s="27"/>
      <c r="E6" s="27"/>
      <c r="F6" s="27"/>
      <c r="G6" s="27"/>
      <c r="H6" s="27"/>
      <c r="K6" s="36"/>
      <c r="L6" s="28"/>
      <c r="M6" s="28"/>
    </row>
    <row r="7" spans="1:13" ht="18" customHeight="1" x14ac:dyDescent="0.25">
      <c r="A7" s="15" t="s">
        <v>124</v>
      </c>
      <c r="B7" s="27"/>
      <c r="C7" s="27"/>
      <c r="D7" s="27"/>
      <c r="E7" s="27"/>
      <c r="F7" s="27"/>
      <c r="G7" s="27"/>
      <c r="H7" s="27"/>
      <c r="K7" s="36"/>
      <c r="L7" s="28"/>
      <c r="M7" s="28"/>
    </row>
    <row r="8" spans="1:13" ht="18" customHeight="1" x14ac:dyDescent="0.25">
      <c r="A8" s="15" t="s">
        <v>125</v>
      </c>
      <c r="B8" s="27"/>
      <c r="C8" s="27"/>
      <c r="D8" s="27"/>
      <c r="E8" s="27"/>
      <c r="F8" s="27"/>
      <c r="G8" s="27"/>
      <c r="H8" s="27"/>
      <c r="K8" s="36"/>
      <c r="L8" s="28"/>
      <c r="M8" s="28"/>
    </row>
    <row r="9" spans="1:13" ht="18" customHeight="1" x14ac:dyDescent="0.25">
      <c r="A9" s="15" t="s">
        <v>140</v>
      </c>
      <c r="B9" s="27"/>
      <c r="C9" s="27"/>
      <c r="D9" s="27"/>
      <c r="E9" s="27"/>
      <c r="F9" s="27"/>
      <c r="G9" s="27"/>
      <c r="H9" s="27"/>
      <c r="K9" s="36"/>
      <c r="L9" s="28"/>
      <c r="M9" s="28"/>
    </row>
    <row r="10" spans="1:13" ht="18" customHeight="1" x14ac:dyDescent="0.25">
      <c r="A10" s="15" t="s">
        <v>33</v>
      </c>
      <c r="B10" s="27"/>
      <c r="C10" s="27"/>
      <c r="D10" s="27"/>
      <c r="E10" s="27"/>
      <c r="F10" s="27"/>
      <c r="G10" s="27"/>
      <c r="H10" s="27"/>
      <c r="K10" s="36"/>
      <c r="L10" s="28"/>
      <c r="M10" s="28"/>
    </row>
    <row r="11" spans="1:13" ht="18" customHeight="1" x14ac:dyDescent="0.25">
      <c r="A11" s="15" t="s">
        <v>141</v>
      </c>
      <c r="B11" s="27"/>
      <c r="C11" s="27"/>
      <c r="D11" s="27"/>
      <c r="E11" s="27"/>
      <c r="F11" s="27"/>
      <c r="G11" s="27"/>
      <c r="H11" s="27"/>
      <c r="K11" s="36"/>
      <c r="L11" s="28"/>
      <c r="M11" s="28"/>
    </row>
    <row r="12" spans="1:13" ht="16.25" customHeight="1" x14ac:dyDescent="0.25">
      <c r="A12" s="15" t="s">
        <v>108</v>
      </c>
      <c r="B12" s="27"/>
      <c r="C12" s="27"/>
      <c r="D12" s="27"/>
      <c r="E12" s="27"/>
      <c r="F12" s="27"/>
      <c r="G12" s="27"/>
      <c r="H12" s="27"/>
      <c r="K12" s="36"/>
      <c r="L12" s="28"/>
      <c r="M12" s="28"/>
    </row>
    <row r="13" spans="1:13" ht="64.5" x14ac:dyDescent="0.3">
      <c r="A13" s="39" t="s">
        <v>30</v>
      </c>
      <c r="B13" s="30" t="s">
        <v>74</v>
      </c>
      <c r="C13" s="30" t="s">
        <v>73</v>
      </c>
      <c r="D13" s="30" t="s">
        <v>72</v>
      </c>
      <c r="E13" s="30" t="s">
        <v>71</v>
      </c>
      <c r="F13" s="30" t="s">
        <v>70</v>
      </c>
      <c r="G13" s="30" t="s">
        <v>69</v>
      </c>
      <c r="H13" s="31" t="s">
        <v>138</v>
      </c>
      <c r="I13" s="32" t="s">
        <v>65</v>
      </c>
      <c r="J13" s="31" t="s">
        <v>134</v>
      </c>
      <c r="K13" s="31" t="s">
        <v>64</v>
      </c>
      <c r="L13" s="31" t="s">
        <v>63</v>
      </c>
      <c r="M13" s="31" t="s">
        <v>62</v>
      </c>
    </row>
    <row r="14" spans="1:13" s="65" customFormat="1" ht="14.25" customHeight="1" x14ac:dyDescent="0.25">
      <c r="A14" s="33">
        <v>1977</v>
      </c>
      <c r="B14" s="69">
        <v>17.64</v>
      </c>
      <c r="C14" s="69" t="s">
        <v>150</v>
      </c>
      <c r="D14" s="69" t="s">
        <v>150</v>
      </c>
      <c r="E14" s="69">
        <v>18.21</v>
      </c>
      <c r="F14" s="69">
        <v>8.4</v>
      </c>
      <c r="G14" s="69">
        <v>8.3699999999999992</v>
      </c>
      <c r="H14" s="34" t="s">
        <v>150</v>
      </c>
      <c r="I14" s="34"/>
      <c r="J14" s="34"/>
      <c r="K14" s="34"/>
      <c r="L14" s="33"/>
      <c r="M14" s="33"/>
    </row>
    <row r="15" spans="1:13" s="65" customFormat="1" ht="14.25" customHeight="1" x14ac:dyDescent="0.25">
      <c r="A15" s="33">
        <v>1978</v>
      </c>
      <c r="B15" s="69">
        <v>16.77</v>
      </c>
      <c r="C15" s="69" t="s">
        <v>150</v>
      </c>
      <c r="D15" s="69" t="s">
        <v>150</v>
      </c>
      <c r="E15" s="69">
        <v>18.46</v>
      </c>
      <c r="F15" s="69">
        <v>8.39</v>
      </c>
      <c r="G15" s="69">
        <v>8.42</v>
      </c>
      <c r="H15" s="34" t="s">
        <v>150</v>
      </c>
      <c r="I15" s="34"/>
      <c r="J15" s="34"/>
      <c r="K15" s="34"/>
      <c r="L15" s="33"/>
      <c r="M15" s="33"/>
    </row>
    <row r="16" spans="1:13" s="65" customFormat="1" ht="14.25" customHeight="1" x14ac:dyDescent="0.25">
      <c r="A16" s="33">
        <v>1979</v>
      </c>
      <c r="B16" s="69">
        <v>22.66</v>
      </c>
      <c r="C16" s="69" t="s">
        <v>150</v>
      </c>
      <c r="D16" s="69" t="s">
        <v>150</v>
      </c>
      <c r="E16" s="69">
        <v>23.65</v>
      </c>
      <c r="F16" s="69">
        <v>10.89</v>
      </c>
      <c r="G16" s="69">
        <v>10.9</v>
      </c>
      <c r="H16" s="34" t="s">
        <v>150</v>
      </c>
      <c r="I16" s="34"/>
      <c r="J16" s="34"/>
      <c r="K16" s="34"/>
      <c r="L16" s="33"/>
      <c r="M16" s="33"/>
    </row>
    <row r="17" spans="1:13" s="65" customFormat="1" ht="14.25" customHeight="1" x14ac:dyDescent="0.25">
      <c r="A17" s="33">
        <v>1980</v>
      </c>
      <c r="B17" s="69">
        <v>28.32</v>
      </c>
      <c r="C17" s="69" t="s">
        <v>150</v>
      </c>
      <c r="D17" s="69" t="s">
        <v>150</v>
      </c>
      <c r="E17" s="69">
        <v>29.67</v>
      </c>
      <c r="F17" s="69">
        <v>14.78</v>
      </c>
      <c r="G17" s="69">
        <v>14.77</v>
      </c>
      <c r="H17" s="34" t="s">
        <v>150</v>
      </c>
      <c r="I17" s="34"/>
      <c r="J17" s="34"/>
      <c r="K17" s="34"/>
      <c r="L17" s="33"/>
      <c r="M17" s="33"/>
    </row>
    <row r="18" spans="1:13" s="65" customFormat="1" ht="14.25" customHeight="1" x14ac:dyDescent="0.25">
      <c r="A18" s="33">
        <v>1981</v>
      </c>
      <c r="B18" s="69">
        <v>34.29</v>
      </c>
      <c r="C18" s="69" t="s">
        <v>150</v>
      </c>
      <c r="D18" s="69" t="s">
        <v>150</v>
      </c>
      <c r="E18" s="69">
        <v>34.01</v>
      </c>
      <c r="F18" s="69">
        <v>18.010000000000002</v>
      </c>
      <c r="G18" s="69">
        <v>17.510000000000002</v>
      </c>
      <c r="H18" s="34" t="s">
        <v>150</v>
      </c>
      <c r="I18" s="34"/>
      <c r="J18" s="34"/>
      <c r="K18" s="34"/>
      <c r="L18" s="33"/>
      <c r="M18" s="33"/>
    </row>
    <row r="19" spans="1:13" s="65" customFormat="1" ht="14.25" customHeight="1" x14ac:dyDescent="0.25">
      <c r="A19" s="33">
        <v>1982</v>
      </c>
      <c r="B19" s="69">
        <v>36.619999999999997</v>
      </c>
      <c r="C19" s="69" t="s">
        <v>150</v>
      </c>
      <c r="D19" s="69" t="s">
        <v>150</v>
      </c>
      <c r="E19" s="69">
        <v>35.86</v>
      </c>
      <c r="F19" s="69">
        <v>20.75</v>
      </c>
      <c r="G19" s="69">
        <v>20.11</v>
      </c>
      <c r="H19" s="34" t="s">
        <v>150</v>
      </c>
      <c r="I19" s="34"/>
      <c r="J19" s="34"/>
      <c r="K19" s="34"/>
      <c r="L19" s="33"/>
      <c r="M19" s="33"/>
    </row>
    <row r="20" spans="1:13" s="65" customFormat="1" ht="14.25" customHeight="1" x14ac:dyDescent="0.25">
      <c r="A20" s="33">
        <v>1983</v>
      </c>
      <c r="B20" s="69">
        <v>39.28</v>
      </c>
      <c r="C20" s="69" t="s">
        <v>150</v>
      </c>
      <c r="D20" s="69" t="s">
        <v>150</v>
      </c>
      <c r="E20" s="69">
        <v>37.299999999999997</v>
      </c>
      <c r="F20" s="69">
        <v>21.19</v>
      </c>
      <c r="G20" s="69">
        <v>20.71</v>
      </c>
      <c r="H20" s="34" t="s">
        <v>150</v>
      </c>
      <c r="I20" s="34"/>
      <c r="J20" s="34"/>
      <c r="K20" s="34"/>
      <c r="L20" s="33"/>
      <c r="M20" s="33"/>
    </row>
    <row r="21" spans="1:13" s="65" customFormat="1" ht="14.25" customHeight="1" x14ac:dyDescent="0.25">
      <c r="A21" s="33">
        <v>1984</v>
      </c>
      <c r="B21" s="69">
        <v>40.619999999999997</v>
      </c>
      <c r="C21" s="69" t="s">
        <v>150</v>
      </c>
      <c r="D21" s="69" t="s">
        <v>150</v>
      </c>
      <c r="E21" s="69">
        <v>38.33</v>
      </c>
      <c r="F21" s="69">
        <v>19.670000000000002</v>
      </c>
      <c r="G21" s="69">
        <v>20.440000000000001</v>
      </c>
      <c r="H21" s="34" t="s">
        <v>150</v>
      </c>
      <c r="I21" s="34"/>
      <c r="J21" s="34"/>
      <c r="K21" s="34"/>
      <c r="L21" s="33"/>
      <c r="M21" s="33"/>
    </row>
    <row r="22" spans="1:13" s="65" customFormat="1" ht="14.25" customHeight="1" x14ac:dyDescent="0.25">
      <c r="A22" s="33">
        <v>1985</v>
      </c>
      <c r="B22" s="69">
        <v>43.14</v>
      </c>
      <c r="C22" s="69" t="s">
        <v>150</v>
      </c>
      <c r="D22" s="69" t="s">
        <v>150</v>
      </c>
      <c r="E22" s="69">
        <v>41.94</v>
      </c>
      <c r="F22" s="69">
        <v>21.12</v>
      </c>
      <c r="G22" s="69">
        <v>21.58</v>
      </c>
      <c r="H22" s="34" t="s">
        <v>150</v>
      </c>
      <c r="I22" s="34"/>
      <c r="J22" s="34"/>
      <c r="K22" s="34"/>
      <c r="L22" s="33"/>
      <c r="M22" s="33"/>
    </row>
    <row r="23" spans="1:13" s="65" customFormat="1" ht="14.25" customHeight="1" x14ac:dyDescent="0.25">
      <c r="A23" s="33">
        <v>1986</v>
      </c>
      <c r="B23" s="69">
        <v>37.35</v>
      </c>
      <c r="C23" s="69" t="s">
        <v>150</v>
      </c>
      <c r="D23" s="69" t="s">
        <v>150</v>
      </c>
      <c r="E23" s="69">
        <v>35.6</v>
      </c>
      <c r="F23" s="69">
        <v>13.95</v>
      </c>
      <c r="G23" s="69">
        <v>13.77</v>
      </c>
      <c r="H23" s="34" t="s">
        <v>150</v>
      </c>
      <c r="I23" s="34"/>
      <c r="J23" s="34"/>
      <c r="K23" s="34"/>
      <c r="L23" s="33"/>
      <c r="M23" s="33"/>
    </row>
    <row r="24" spans="1:13" s="65" customFormat="1" ht="14.25" customHeight="1" x14ac:dyDescent="0.25">
      <c r="A24" s="33">
        <v>1987</v>
      </c>
      <c r="B24" s="69">
        <v>37.9</v>
      </c>
      <c r="C24" s="69" t="s">
        <v>150</v>
      </c>
      <c r="D24" s="69" t="s">
        <v>150</v>
      </c>
      <c r="E24" s="69">
        <v>34.58</v>
      </c>
      <c r="F24" s="69">
        <v>12.55</v>
      </c>
      <c r="G24" s="69">
        <v>13.16</v>
      </c>
      <c r="H24" s="34" t="s">
        <v>150</v>
      </c>
      <c r="I24" s="34"/>
      <c r="J24" s="34"/>
      <c r="K24" s="34"/>
      <c r="L24" s="33"/>
      <c r="M24" s="33"/>
    </row>
    <row r="25" spans="1:13" s="65" customFormat="1" ht="14.25" customHeight="1" x14ac:dyDescent="0.25">
      <c r="A25" s="33">
        <v>1988</v>
      </c>
      <c r="B25" s="69">
        <v>37.380000000000003</v>
      </c>
      <c r="C25" s="69" t="s">
        <v>150</v>
      </c>
      <c r="D25" s="69" t="s">
        <v>150</v>
      </c>
      <c r="E25" s="69">
        <v>34</v>
      </c>
      <c r="F25" s="69">
        <v>10.65</v>
      </c>
      <c r="G25" s="69">
        <v>10.88</v>
      </c>
      <c r="H25" s="34" t="s">
        <v>150</v>
      </c>
      <c r="I25" s="34"/>
      <c r="J25" s="34"/>
      <c r="K25" s="34"/>
      <c r="L25" s="33"/>
      <c r="M25" s="33"/>
    </row>
    <row r="26" spans="1:13" s="65" customFormat="1" ht="14.25" customHeight="1" x14ac:dyDescent="0.25">
      <c r="A26" s="33">
        <v>1989</v>
      </c>
      <c r="B26" s="69">
        <v>40.39</v>
      </c>
      <c r="C26" s="69" t="s">
        <v>150</v>
      </c>
      <c r="D26" s="69">
        <f>SUM('4.1.1'!E11:E22)/12</f>
        <v>38.287500000000001</v>
      </c>
      <c r="E26" s="69">
        <v>36.18</v>
      </c>
      <c r="F26" s="69">
        <v>12.04</v>
      </c>
      <c r="G26" s="69">
        <v>11.64</v>
      </c>
      <c r="H26" s="34" t="s">
        <v>150</v>
      </c>
      <c r="I26" s="34"/>
      <c r="J26" s="34"/>
      <c r="K26" s="34"/>
      <c r="L26" s="33"/>
      <c r="M26" s="33"/>
    </row>
    <row r="27" spans="1:13" s="65" customFormat="1" ht="14.25" customHeight="1" x14ac:dyDescent="0.25">
      <c r="A27" s="33">
        <v>1990</v>
      </c>
      <c r="B27" s="69">
        <f>SUM('4.1.1'!C23:C34)/12</f>
        <v>44.874166666666667</v>
      </c>
      <c r="C27" s="69" t="s">
        <v>150</v>
      </c>
      <c r="D27" s="69">
        <f>SUM('4.1.1'!E23:E34)/12</f>
        <v>42.031666666666659</v>
      </c>
      <c r="E27" s="69">
        <f>SUM('4.1.1'!F23:F34)/12</f>
        <v>40.481666666666662</v>
      </c>
      <c r="F27" s="69">
        <f>SUM('4.1.1'!G23:G34)/12</f>
        <v>15.560000000000002</v>
      </c>
      <c r="G27" s="69">
        <f>SUM('4.1.1'!H23:H34)/12</f>
        <v>14.639166666666666</v>
      </c>
      <c r="H27" s="34" t="s">
        <v>150</v>
      </c>
      <c r="I27" s="70">
        <f t="shared" ref="I27:I57" si="0">E27-D27</f>
        <v>-1.5499999999999972</v>
      </c>
      <c r="J27" s="70"/>
      <c r="K27" s="34"/>
      <c r="L27" s="33"/>
      <c r="M27" s="33"/>
    </row>
    <row r="28" spans="1:13" s="65" customFormat="1" ht="14.25" customHeight="1" x14ac:dyDescent="0.25">
      <c r="A28" s="33">
        <v>1991</v>
      </c>
      <c r="B28" s="69">
        <f>SUM('4.1.1'!C35:C46)/12</f>
        <v>48.481666666666676</v>
      </c>
      <c r="C28" s="69">
        <f>SUM('4.1.1'!D35:D46)/12</f>
        <v>47.305833333333332</v>
      </c>
      <c r="D28" s="69">
        <f>SUM('4.1.1'!E35:E46)/12</f>
        <v>45.073333333333331</v>
      </c>
      <c r="E28" s="69">
        <f>SUM('4.1.1'!F35:F46)/12</f>
        <v>43.818333333333335</v>
      </c>
      <c r="F28" s="69">
        <f>SUM('4.1.1'!G35:G46)/12</f>
        <v>14.11166666666667</v>
      </c>
      <c r="G28" s="69">
        <f>SUM('4.1.1'!H35:H46)/12</f>
        <v>13.65</v>
      </c>
      <c r="H28" s="34" t="s">
        <v>150</v>
      </c>
      <c r="I28" s="70">
        <f t="shared" si="0"/>
        <v>-1.2549999999999955</v>
      </c>
      <c r="J28" s="70"/>
      <c r="K28" s="34">
        <v>38.922892280110482</v>
      </c>
      <c r="L28" s="34">
        <v>61.03759521822402</v>
      </c>
      <c r="M28" s="34">
        <v>105.4</v>
      </c>
    </row>
    <row r="29" spans="1:13" s="65" customFormat="1" ht="14.25" customHeight="1" x14ac:dyDescent="0.25">
      <c r="A29" s="33">
        <v>1992</v>
      </c>
      <c r="B29" s="69">
        <f>SUM('4.1.1'!C47:C58)/12</f>
        <v>50.28</v>
      </c>
      <c r="C29" s="69">
        <f>SUM('4.1.1'!D47:D58)/12</f>
        <v>48.375833333333333</v>
      </c>
      <c r="D29" s="69">
        <f>SUM('4.1.1'!E47:E58)/12</f>
        <v>46.070833333333333</v>
      </c>
      <c r="E29" s="69">
        <f>SUM('4.1.1'!F47:F58)/12</f>
        <v>45.010833333333331</v>
      </c>
      <c r="F29" s="69">
        <f>SUM('4.1.1'!G47:G58)/12</f>
        <v>13.055000000000001</v>
      </c>
      <c r="G29" s="69">
        <f>SUM('4.1.1'!H47:H58)/12</f>
        <v>12.4925</v>
      </c>
      <c r="H29" s="34" t="s">
        <v>150</v>
      </c>
      <c r="I29" s="70">
        <f t="shared" si="0"/>
        <v>-1.0600000000000023</v>
      </c>
      <c r="J29" s="70"/>
      <c r="K29" s="34">
        <v>36.736838578076352</v>
      </c>
      <c r="L29" s="34">
        <v>57.609497942466248</v>
      </c>
      <c r="M29" s="34">
        <v>99.5</v>
      </c>
    </row>
    <row r="30" spans="1:13" s="65" customFormat="1" ht="14.25" customHeight="1" x14ac:dyDescent="0.25">
      <c r="A30" s="33">
        <v>1993</v>
      </c>
      <c r="B30" s="69">
        <f>SUM('4.1.1'!C59:C70)/12</f>
        <v>54.12083333333333</v>
      </c>
      <c r="C30" s="69">
        <f>SUM('4.1.1'!D59:D70)/12</f>
        <v>52.905833333333341</v>
      </c>
      <c r="D30" s="69">
        <f>SUM('4.1.1'!E59:E70)/12</f>
        <v>49.443333333333335</v>
      </c>
      <c r="E30" s="69">
        <f>SUM('4.1.1'!F59:F70)/12</f>
        <v>49.195</v>
      </c>
      <c r="F30" s="69">
        <f>SUM('4.1.1'!G59:G70)/12</f>
        <v>13.637500000000001</v>
      </c>
      <c r="G30" s="69">
        <f>SUM('4.1.1'!H59:H70)/12</f>
        <v>13.419166666666664</v>
      </c>
      <c r="H30" s="34" t="s">
        <v>150</v>
      </c>
      <c r="I30" s="70">
        <f t="shared" si="0"/>
        <v>-0.24833333333333485</v>
      </c>
      <c r="J30" s="70"/>
      <c r="K30" s="34">
        <v>38.256247420511833</v>
      </c>
      <c r="L30" s="34">
        <v>59.992184748681787</v>
      </c>
      <c r="M30" s="34">
        <v>103.6</v>
      </c>
    </row>
    <row r="31" spans="1:13" s="65" customFormat="1" ht="14.25" customHeight="1" x14ac:dyDescent="0.25">
      <c r="A31" s="33">
        <v>1994</v>
      </c>
      <c r="B31" s="69">
        <f>SUM('4.1.1'!C71:C82)/12</f>
        <v>56.874166666666667</v>
      </c>
      <c r="C31" s="69">
        <f>SUM('4.1.1'!D71:D82)/12</f>
        <v>55.979166666666664</v>
      </c>
      <c r="D31" s="69">
        <f>SUM('4.1.1'!E71:E82)/12</f>
        <v>51.577499999999993</v>
      </c>
      <c r="E31" s="69">
        <f>SUM('4.1.1'!F71:F82)/12</f>
        <v>51.530833333333334</v>
      </c>
      <c r="F31" s="69">
        <f>SUM('4.1.1'!G71:G82)/12</f>
        <v>13.365</v>
      </c>
      <c r="G31" s="69">
        <f>SUM('4.1.1'!H71:H82)/12</f>
        <v>13.265000000000001</v>
      </c>
      <c r="H31" s="34" t="s">
        <v>150</v>
      </c>
      <c r="I31" s="70">
        <f t="shared" si="0"/>
        <v>-4.6666666666659751E-2</v>
      </c>
      <c r="J31" s="70"/>
      <c r="K31" s="34">
        <v>35.104835356954609</v>
      </c>
      <c r="L31" s="34">
        <v>55.050244347209436</v>
      </c>
      <c r="M31" s="34">
        <v>95.1</v>
      </c>
    </row>
    <row r="32" spans="1:13" s="65" customFormat="1" ht="14.25" customHeight="1" x14ac:dyDescent="0.25">
      <c r="A32" s="33">
        <v>1995</v>
      </c>
      <c r="B32" s="69">
        <f>SUM('4.1.1'!C83:C94)/12</f>
        <v>59.698333333333331</v>
      </c>
      <c r="C32" s="69">
        <f>SUM('4.1.1'!D83:D94)/12</f>
        <v>58.552500000000009</v>
      </c>
      <c r="D32" s="69">
        <f>SUM('4.1.1'!E83:E94)/12</f>
        <v>53.769166666666671</v>
      </c>
      <c r="E32" s="69">
        <f>SUM('4.1.1'!F83:F94)/12</f>
        <v>54.24083333333332</v>
      </c>
      <c r="F32" s="69">
        <f>SUM('4.1.1'!G83:G94)/12</f>
        <v>13.799999999999999</v>
      </c>
      <c r="G32" s="69">
        <f>SUM('4.1.1'!H83:H94)/12</f>
        <v>13.87083333333333</v>
      </c>
      <c r="H32" s="34" t="s">
        <v>150</v>
      </c>
      <c r="I32" s="70">
        <f t="shared" si="0"/>
        <v>0.4716666666666498</v>
      </c>
      <c r="J32" s="70"/>
      <c r="K32" s="34">
        <v>36.916189733196802</v>
      </c>
      <c r="L32" s="34">
        <v>57.890750505338026</v>
      </c>
      <c r="M32" s="34">
        <v>100</v>
      </c>
    </row>
    <row r="33" spans="1:13" s="65" customFormat="1" ht="14.25" customHeight="1" x14ac:dyDescent="0.25">
      <c r="A33" s="33">
        <v>1996</v>
      </c>
      <c r="B33" s="69">
        <f>SUM('4.1.1'!C95:C106)/12</f>
        <v>61.631666666666668</v>
      </c>
      <c r="C33" s="69">
        <f>SUM('4.1.1'!D95:D106)/12</f>
        <v>63.674166666666672</v>
      </c>
      <c r="D33" s="69">
        <f>SUM('4.1.1'!E95:E106)/12</f>
        <v>56.520833333333336</v>
      </c>
      <c r="E33" s="69">
        <f>SUM('4.1.1'!F95:F106)/12</f>
        <v>57.705833333333345</v>
      </c>
      <c r="F33" s="69">
        <f>SUM('4.1.1'!G95:G106)/12</f>
        <v>15.93166666666667</v>
      </c>
      <c r="G33" s="69">
        <f>SUM('4.1.1'!H95:H106)/12</f>
        <v>16.529166666666665</v>
      </c>
      <c r="H33" s="34" t="s">
        <v>150</v>
      </c>
      <c r="I33" s="70">
        <f t="shared" si="0"/>
        <v>1.1850000000000094</v>
      </c>
      <c r="J33" s="70"/>
      <c r="K33" s="34">
        <v>45.258664356907879</v>
      </c>
      <c r="L33" s="34">
        <v>70.973143908579161</v>
      </c>
      <c r="M33" s="34">
        <v>122.5</v>
      </c>
    </row>
    <row r="34" spans="1:13" s="65" customFormat="1" ht="14.25" customHeight="1" x14ac:dyDescent="0.25">
      <c r="A34" s="33">
        <v>1997</v>
      </c>
      <c r="B34" s="69">
        <f>SUM('4.1.1'!C107:C118)/12</f>
        <v>67.217499999999987</v>
      </c>
      <c r="C34" s="69">
        <f>SUM('4.1.1'!D107:D118)/12</f>
        <v>71.306666666666672</v>
      </c>
      <c r="D34" s="69">
        <f>SUM('4.1.1'!E107:E118)/12</f>
        <v>61.82</v>
      </c>
      <c r="E34" s="69">
        <f>SUM('4.1.1'!F107:F118)/12</f>
        <v>62.471666666666671</v>
      </c>
      <c r="F34" s="69">
        <f>SUM('4.1.1'!G107:G118)/12</f>
        <v>14.355833333333335</v>
      </c>
      <c r="G34" s="69">
        <f>SUM('4.1.1'!H107:H118)/12</f>
        <v>15.450833333333334</v>
      </c>
      <c r="H34" s="34" t="s">
        <v>150</v>
      </c>
      <c r="I34" s="70">
        <f t="shared" si="0"/>
        <v>0.65166666666667084</v>
      </c>
      <c r="J34" s="70"/>
      <c r="K34" s="34">
        <v>39.799140778926628</v>
      </c>
      <c r="L34" s="34">
        <v>62.41169919786703</v>
      </c>
      <c r="M34" s="34">
        <v>107.9</v>
      </c>
    </row>
    <row r="35" spans="1:13" s="65" customFormat="1" ht="14.25" customHeight="1" x14ac:dyDescent="0.25">
      <c r="A35" s="33">
        <v>1998</v>
      </c>
      <c r="B35" s="69">
        <f>SUM('4.1.1'!C119:C130)/12</f>
        <v>71.106666666666669</v>
      </c>
      <c r="C35" s="69">
        <f>SUM('4.1.1'!D119:D130)/12</f>
        <v>77.796666666666667</v>
      </c>
      <c r="D35" s="69">
        <f>SUM('4.1.1'!E119:E130)/12</f>
        <v>64.795833333333334</v>
      </c>
      <c r="E35" s="69">
        <f>SUM('4.1.1'!F119:F130)/12</f>
        <v>65.503333333333345</v>
      </c>
      <c r="F35" s="69">
        <f>SUM('4.1.1'!G119:G130)/12</f>
        <v>11.247500000000002</v>
      </c>
      <c r="G35" s="69">
        <f>SUM('4.1.1'!H119:H130)/12</f>
        <v>12.468333333333334</v>
      </c>
      <c r="H35" s="34" t="s">
        <v>150</v>
      </c>
      <c r="I35" s="70">
        <f t="shared" si="0"/>
        <v>0.70750000000001023</v>
      </c>
      <c r="J35" s="70"/>
      <c r="K35" s="34">
        <v>25.966926467052655</v>
      </c>
      <c r="L35" s="34">
        <v>40.720477177058555</v>
      </c>
      <c r="M35" s="34">
        <v>70.5</v>
      </c>
    </row>
    <row r="36" spans="1:13" s="65" customFormat="1" ht="14.25" customHeight="1" x14ac:dyDescent="0.25">
      <c r="A36" s="33">
        <v>1999</v>
      </c>
      <c r="B36" s="69">
        <f>SUM('4.1.1'!C131:C142)/12</f>
        <v>77.202500000000001</v>
      </c>
      <c r="C36" s="69">
        <f>SUM('4.1.1'!D131:D142)/12</f>
        <v>82.922499999999985</v>
      </c>
      <c r="D36" s="69">
        <f>SUM('4.1.1'!E131:E142)/12</f>
        <v>70.161666666666676</v>
      </c>
      <c r="E36" s="69">
        <f>SUM('4.1.1'!F131:F142)/12</f>
        <v>72.485833333333332</v>
      </c>
      <c r="F36" s="69">
        <f>SUM('4.1.1'!G131:G142)/12</f>
        <v>12.729166666666666</v>
      </c>
      <c r="G36" s="69">
        <f>SUM('4.1.1'!H131:H142)/12</f>
        <v>13.8925</v>
      </c>
      <c r="H36" s="34" t="s">
        <v>150</v>
      </c>
      <c r="I36" s="70">
        <f t="shared" si="0"/>
        <v>2.3241666666666561</v>
      </c>
      <c r="J36" s="70"/>
      <c r="K36" s="34">
        <v>37.266102875800563</v>
      </c>
      <c r="L36" s="34">
        <v>58.43947274843557</v>
      </c>
      <c r="M36" s="34">
        <v>100.8</v>
      </c>
    </row>
    <row r="37" spans="1:13" s="65" customFormat="1" ht="14.25" customHeight="1" x14ac:dyDescent="0.25">
      <c r="A37" s="33">
        <v>2000</v>
      </c>
      <c r="B37" s="69">
        <f>SUM('4.1.1'!C143:C154)/12</f>
        <v>84.892499999999998</v>
      </c>
      <c r="C37" s="69">
        <f>SUM('4.1.1'!D143:D154)/12</f>
        <v>87.31583333333333</v>
      </c>
      <c r="D37" s="69">
        <f>SUM('4.1.1'!E143:E154)/12</f>
        <v>79.926666666666662</v>
      </c>
      <c r="E37" s="69">
        <f>SUM('4.1.1'!F143:F154)/12</f>
        <v>81.343333333333348</v>
      </c>
      <c r="F37" s="69">
        <f>SUM('4.1.1'!G143:G154)/12</f>
        <v>20.572499999999998</v>
      </c>
      <c r="G37" s="69">
        <f>SUM('4.1.1'!H143:H154)/12</f>
        <v>21.510833333333334</v>
      </c>
      <c r="H37" s="34" t="s">
        <v>150</v>
      </c>
      <c r="I37" s="70">
        <f t="shared" si="0"/>
        <v>1.4166666666666856</v>
      </c>
      <c r="J37" s="70"/>
      <c r="K37" s="34">
        <v>63.767439422317516</v>
      </c>
      <c r="L37" s="34">
        <v>99.997994176577379</v>
      </c>
      <c r="M37" s="34">
        <v>172.7</v>
      </c>
    </row>
    <row r="38" spans="1:13" s="65" customFormat="1" ht="14.25" customHeight="1" x14ac:dyDescent="0.25">
      <c r="A38" s="33">
        <v>2001</v>
      </c>
      <c r="B38" s="69">
        <f>SUM('4.1.1'!C155:C166)/12</f>
        <v>79.714166666666671</v>
      </c>
      <c r="C38" s="69">
        <f>SUM('4.1.1'!D155:D166)/12</f>
        <v>82.74166666666666</v>
      </c>
      <c r="D38" s="69">
        <f>SUM('4.1.1'!E155:E166)/12</f>
        <v>75.716666666666654</v>
      </c>
      <c r="E38" s="69">
        <f>SUM('4.1.1'!F155:F166)/12</f>
        <v>77.835833333333326</v>
      </c>
      <c r="F38" s="69">
        <f>SUM('4.1.1'!G155:G166)/12</f>
        <v>18.127500000000001</v>
      </c>
      <c r="G38" s="69">
        <f>SUM('4.1.1'!H155:H166)/12</f>
        <v>19.115000000000006</v>
      </c>
      <c r="H38" s="34" t="s">
        <v>150</v>
      </c>
      <c r="I38" s="70">
        <f t="shared" si="0"/>
        <v>2.119166666666672</v>
      </c>
      <c r="J38" s="70"/>
      <c r="K38" s="34">
        <v>57.352716786462459</v>
      </c>
      <c r="L38" s="34">
        <v>89.93863782487648</v>
      </c>
      <c r="M38" s="34">
        <v>155.5</v>
      </c>
    </row>
    <row r="39" spans="1:13" s="65" customFormat="1" ht="14.25" customHeight="1" x14ac:dyDescent="0.25">
      <c r="A39" s="33">
        <v>2002</v>
      </c>
      <c r="B39" s="69">
        <f>SUM('4.1.1'!C167:C178)/12</f>
        <v>77.034166666666664</v>
      </c>
      <c r="C39" s="69">
        <f>SUM('4.1.1'!D167:D178)/12</f>
        <v>79.788333333333341</v>
      </c>
      <c r="D39" s="69">
        <f>SUM('4.1.1'!E167:E178)/12</f>
        <v>73.236666666666679</v>
      </c>
      <c r="E39" s="69">
        <f>SUM('4.1.1'!F167:F178)/12</f>
        <v>75.459166666666661</v>
      </c>
      <c r="F39" s="69">
        <f>SUM('4.1.1'!G167:G178)/12</f>
        <v>15.656666666666666</v>
      </c>
      <c r="G39" s="69">
        <f>SUM('4.1.1'!H167:H178)/12</f>
        <v>15.930833333333332</v>
      </c>
      <c r="H39" s="34" t="s">
        <v>150</v>
      </c>
      <c r="I39" s="70">
        <f t="shared" si="0"/>
        <v>2.2224999999999824</v>
      </c>
      <c r="J39" s="70"/>
      <c r="K39" s="34">
        <v>55.35206693770683</v>
      </c>
      <c r="L39" s="34">
        <v>86.801284753502898</v>
      </c>
      <c r="M39" s="34">
        <v>149.9</v>
      </c>
    </row>
    <row r="40" spans="1:13" s="65" customFormat="1" ht="14.25" customHeight="1" x14ac:dyDescent="0.25">
      <c r="A40" s="33">
        <v>2003</v>
      </c>
      <c r="B40" s="69">
        <f>SUM('4.1.1'!C179:C190)/12</f>
        <v>79.941666666666663</v>
      </c>
      <c r="C40" s="69">
        <f>SUM('4.1.1'!D179:D190)/12</f>
        <v>81.364166666666662</v>
      </c>
      <c r="D40" s="69">
        <f>SUM('4.1.1'!E179:E190)/12</f>
        <v>76.039166666666674</v>
      </c>
      <c r="E40" s="69">
        <f>SUM('4.1.1'!F179:F190)/12</f>
        <v>77.919166666666669</v>
      </c>
      <c r="F40" s="69">
        <f>SUM('4.1.1'!G179:G190)/12</f>
        <v>17.570833333333333</v>
      </c>
      <c r="G40" s="69">
        <f>SUM('4.1.1'!H179:H190)/12</f>
        <v>18.581666666666667</v>
      </c>
      <c r="H40" s="71">
        <f>SUM('4.1.1'!I179:I190)/12</f>
        <v>32.96576558543854</v>
      </c>
      <c r="I40" s="70">
        <f t="shared" si="0"/>
        <v>1.8799999999999955</v>
      </c>
      <c r="J40" s="71">
        <v>34.261067831908896</v>
      </c>
      <c r="K40" s="34">
        <v>59.955045744084011</v>
      </c>
      <c r="L40" s="34">
        <v>94.013621647469435</v>
      </c>
      <c r="M40" s="33"/>
    </row>
    <row r="41" spans="1:13" s="65" customFormat="1" ht="14.25" customHeight="1" x14ac:dyDescent="0.25">
      <c r="A41" s="33">
        <v>2004</v>
      </c>
      <c r="B41" s="69">
        <f>SUM('4.1.1'!C191:C202)/12</f>
        <v>84.418333333333337</v>
      </c>
      <c r="C41" s="69">
        <f>SUM('4.1.1'!D191:D202)/12</f>
        <v>85.75</v>
      </c>
      <c r="D41" s="69">
        <f>SUM('4.1.1'!E191:E202)/12</f>
        <v>80.224166666666648</v>
      </c>
      <c r="E41" s="69">
        <f>SUM('4.1.1'!F191:F202)/12</f>
        <v>81.912500000000009</v>
      </c>
      <c r="F41" s="69">
        <f>SUM('4.1.1'!G191:G202)/12</f>
        <v>21.264166666666668</v>
      </c>
      <c r="G41" s="69">
        <f>SUM('4.1.1'!H191:H202)/12</f>
        <v>21.959999999999997</v>
      </c>
      <c r="H41" s="34">
        <f>SUM('4.1.1'!I191:I202)/12</f>
        <v>38.229747313845543</v>
      </c>
      <c r="I41" s="70">
        <f t="shared" si="0"/>
        <v>1.688333333333361</v>
      </c>
      <c r="J41" s="34">
        <v>39.731883748362073</v>
      </c>
      <c r="K41" s="34">
        <v>69.572102653283665</v>
      </c>
      <c r="L41" s="34">
        <v>109.10000000000001</v>
      </c>
      <c r="M41" s="33"/>
    </row>
    <row r="42" spans="1:13" s="65" customFormat="1" ht="14.25" customHeight="1" x14ac:dyDescent="0.25">
      <c r="A42" s="33">
        <v>2005</v>
      </c>
      <c r="B42" s="72"/>
      <c r="C42" s="69">
        <f>SUM('4.1.1'!D203:D214)/12</f>
        <v>93.404166666666654</v>
      </c>
      <c r="D42" s="69">
        <f>SUM('4.1.1'!E203:E214)/12</f>
        <v>86.74499999999999</v>
      </c>
      <c r="E42" s="69">
        <f>SUM('4.1.1'!F203:F214)/12</f>
        <v>90.860000000000014</v>
      </c>
      <c r="F42" s="69">
        <f>SUM('4.1.1'!G203:G214)/12</f>
        <v>29.031666666666666</v>
      </c>
      <c r="G42" s="69">
        <f>SUM('4.1.1'!H203:H214)/12</f>
        <v>30.529166666666672</v>
      </c>
      <c r="H42" s="34">
        <f>SUM('4.1.1'!I203:I214)/12</f>
        <v>54.954272357384845</v>
      </c>
      <c r="I42" s="70">
        <f t="shared" si="0"/>
        <v>4.1150000000000233</v>
      </c>
      <c r="J42" s="34">
        <v>57.113554605909563</v>
      </c>
      <c r="K42" s="34">
        <v>100.0000706069175</v>
      </c>
      <c r="L42" s="34">
        <v>156.81666666666666</v>
      </c>
      <c r="M42" s="33"/>
    </row>
    <row r="43" spans="1:13" s="65" customFormat="1" ht="14.25" customHeight="1" x14ac:dyDescent="0.25">
      <c r="A43" s="33">
        <v>2006</v>
      </c>
      <c r="B43" s="72"/>
      <c r="C43" s="69">
        <f>SUM('4.1.1'!D215:D226)/12</f>
        <v>98.048333333333332</v>
      </c>
      <c r="D43" s="69">
        <f>SUM('4.1.1'!E215:E226)/12</f>
        <v>91.319166666666661</v>
      </c>
      <c r="E43" s="69">
        <f>SUM('4.1.1'!F215:F226)/12</f>
        <v>95.209166666666661</v>
      </c>
      <c r="F43" s="69">
        <f>SUM('4.1.1'!G215:G226)/12</f>
        <v>33.659166666666664</v>
      </c>
      <c r="G43" s="69">
        <f>SUM('4.1.1'!H215:H226)/12</f>
        <v>36.579166666666673</v>
      </c>
      <c r="H43" s="34">
        <f>SUM('4.1.1'!I215:I226)/12</f>
        <v>65.102235447127512</v>
      </c>
      <c r="I43" s="70">
        <f t="shared" si="0"/>
        <v>3.8900000000000006</v>
      </c>
      <c r="J43" s="34">
        <v>67.66025496608431</v>
      </c>
      <c r="K43" s="34">
        <v>118.44173702747497</v>
      </c>
      <c r="L43" s="34">
        <v>185.77316070207613</v>
      </c>
      <c r="M43" s="33"/>
    </row>
    <row r="44" spans="1:13" s="65" customFormat="1" ht="14.25" customHeight="1" x14ac:dyDescent="0.25">
      <c r="A44" s="33">
        <v>2007</v>
      </c>
      <c r="B44" s="72"/>
      <c r="C44" s="69">
        <f>SUM('4.1.1'!D227:D238)/12</f>
        <v>100.39666666666669</v>
      </c>
      <c r="D44" s="69">
        <f>SUM('4.1.1'!E227:E238)/12</f>
        <v>94.244166666666658</v>
      </c>
      <c r="E44" s="69">
        <f>SUM('4.1.1'!F227:F238)/12</f>
        <v>96.848333333333315</v>
      </c>
      <c r="F44" s="69">
        <f>SUM('4.1.1'!G227:G238)/12</f>
        <v>35.033333333333339</v>
      </c>
      <c r="G44" s="69">
        <f>SUM('4.1.1'!H227:H238)/12</f>
        <v>40.024999999999991</v>
      </c>
      <c r="H44" s="34">
        <f>SUM('4.1.1'!I227:I238)/12</f>
        <v>67.44039944565192</v>
      </c>
      <c r="I44" s="70">
        <f t="shared" si="0"/>
        <v>2.6041666666666572</v>
      </c>
      <c r="J44" s="34">
        <v>70.090290911949239</v>
      </c>
      <c r="K44" s="34">
        <v>122.60160928950091</v>
      </c>
      <c r="L44" s="34">
        <v>192.43686357674503</v>
      </c>
      <c r="M44" s="33"/>
    </row>
    <row r="45" spans="1:13" s="65" customFormat="1" ht="14.25" customHeight="1" x14ac:dyDescent="0.25">
      <c r="A45" s="33">
        <v>2008</v>
      </c>
      <c r="B45" s="72"/>
      <c r="C45" s="69">
        <f>SUM('4.1.1'!D239:D250)/12</f>
        <v>113.46916666666668</v>
      </c>
      <c r="D45" s="69">
        <f>SUM('4.1.1'!E239:E250)/12</f>
        <v>107.07583333333334</v>
      </c>
      <c r="E45" s="69">
        <f>SUM('4.1.1'!F239:F250)/12</f>
        <v>117.51083333333332</v>
      </c>
      <c r="F45" s="69">
        <f>SUM('4.1.1'!G239:G250)/12</f>
        <v>51.04666666666666</v>
      </c>
      <c r="G45" s="69">
        <f>SUM('4.1.1'!H239:H250)/12</f>
        <v>58.416666666666664</v>
      </c>
      <c r="H45" s="34">
        <f>SUM('4.1.1'!I239:I250)/12</f>
        <v>96.613380932875671</v>
      </c>
      <c r="I45" s="70">
        <f t="shared" si="0"/>
        <v>10.434999999999988</v>
      </c>
      <c r="J45" s="34">
        <v>100.40954726297684</v>
      </c>
      <c r="K45" s="34">
        <v>175.53375145753571</v>
      </c>
      <c r="L45" s="34">
        <v>274.81905113168455</v>
      </c>
      <c r="M45" s="33"/>
    </row>
    <row r="46" spans="1:13" s="65" customFormat="1" ht="14.25" customHeight="1" x14ac:dyDescent="0.25">
      <c r="A46" s="33">
        <v>2009</v>
      </c>
      <c r="B46" s="72"/>
      <c r="C46" s="69">
        <f>SUM('4.1.1'!D251:D262)/12</f>
        <v>105.71162736281885</v>
      </c>
      <c r="D46" s="69">
        <f>SUM('4.1.1'!E251:E262)/12</f>
        <v>99.289585166666669</v>
      </c>
      <c r="E46" s="69">
        <f>SUM('4.1.1'!F251:F262)/12</f>
        <v>103.92992796280583</v>
      </c>
      <c r="F46" s="69">
        <f>SUM('4.1.1'!G251:G262)/12</f>
        <v>36.145216551172702</v>
      </c>
      <c r="G46" s="69">
        <f>SUM('4.1.1'!H251:H262)/12</f>
        <v>43.995524224072675</v>
      </c>
      <c r="H46" s="34">
        <f>SUM('4.1.1'!I251:I262)/12</f>
        <v>72.54792903790765</v>
      </c>
      <c r="I46" s="70">
        <f t="shared" si="0"/>
        <v>4.6403427961391657</v>
      </c>
      <c r="J46" s="34">
        <v>75.398507320885017</v>
      </c>
      <c r="K46" s="34">
        <v>131.94749666171322</v>
      </c>
      <c r="L46" s="34">
        <v>206.55418564081484</v>
      </c>
      <c r="M46" s="33"/>
    </row>
    <row r="47" spans="1:13" s="65" customFormat="1" ht="14.25" customHeight="1" x14ac:dyDescent="0.25">
      <c r="A47" s="33">
        <v>2010</v>
      </c>
      <c r="B47" s="72"/>
      <c r="C47" s="69">
        <f>SUM('4.1.1'!D263:D274)/12</f>
        <v>123.83353016525945</v>
      </c>
      <c r="D47" s="69">
        <f>SUM('4.1.1'!E263:E274)/12</f>
        <v>116.90257100000001</v>
      </c>
      <c r="E47" s="69">
        <f>SUM('4.1.1'!F263:F274)/12</f>
        <v>119.25862749257533</v>
      </c>
      <c r="F47" s="69">
        <f>SUM('4.1.1'!G263:G274)/12</f>
        <v>45.451279206645346</v>
      </c>
      <c r="G47" s="69">
        <f>SUM('4.1.1'!H263:H274)/12</f>
        <v>54.142917072203602</v>
      </c>
      <c r="H47" s="34">
        <f>SUM('4.1.1'!I263:I274)/12</f>
        <v>96.219317352204698</v>
      </c>
      <c r="I47" s="70">
        <f t="shared" si="0"/>
        <v>2.3560564925753198</v>
      </c>
      <c r="J47" s="34">
        <v>99.999999999999986</v>
      </c>
      <c r="K47" s="34">
        <v>174.96905236145332</v>
      </c>
      <c r="L47" s="34"/>
      <c r="M47" s="33"/>
    </row>
    <row r="48" spans="1:13" s="65" customFormat="1" ht="14.25" customHeight="1" x14ac:dyDescent="0.25">
      <c r="A48" s="33">
        <v>2011</v>
      </c>
      <c r="B48" s="72"/>
      <c r="C48" s="69">
        <f>SUM('4.1.1'!D275:D286)/12</f>
        <v>140.57394677492104</v>
      </c>
      <c r="D48" s="69">
        <f>SUM('4.1.1'!E275:E286)/12</f>
        <v>133.26879017706662</v>
      </c>
      <c r="E48" s="69">
        <f>SUM('4.1.1'!F275:F286)/12</f>
        <v>138.71612707906442</v>
      </c>
      <c r="F48" s="69">
        <f>SUM('4.1.1'!G275:G286)/12</f>
        <v>58.177497665196292</v>
      </c>
      <c r="G48" s="69">
        <f>SUM('4.1.1'!H275:H286)/12</f>
        <v>68.10419264217829</v>
      </c>
      <c r="H48" s="34">
        <f>SUM('4.1.1'!I275:I286)/12</f>
        <v>130.5996298879131</v>
      </c>
      <c r="I48" s="70">
        <f t="shared" si="0"/>
        <v>5.4473369019978009</v>
      </c>
      <c r="J48" s="34">
        <v>135.73119564947797</v>
      </c>
      <c r="K48" s="34">
        <v>237.5117913322899</v>
      </c>
      <c r="L48" s="34"/>
      <c r="M48" s="33"/>
    </row>
    <row r="49" spans="1:13" s="65" customFormat="1" ht="14.25" customHeight="1" x14ac:dyDescent="0.25">
      <c r="A49" s="33">
        <v>2012</v>
      </c>
      <c r="B49" s="72"/>
      <c r="C49" s="69">
        <f>SUM('4.1.1'!D287:D298)/12</f>
        <v>142.86881789578635</v>
      </c>
      <c r="D49" s="69">
        <f>SUM('4.1.1'!E287:E298)/12</f>
        <v>135.39054723385979</v>
      </c>
      <c r="E49" s="69">
        <f>SUM('4.1.1'!F287:F298)/12</f>
        <v>141.82825976401202</v>
      </c>
      <c r="F49" s="69">
        <f>SUM('4.1.1'!G287:G298)/12</f>
        <v>59.287908110087265</v>
      </c>
      <c r="G49" s="69">
        <f>SUM('4.1.1'!H287:H298)/12</f>
        <v>70.760917730437214</v>
      </c>
      <c r="H49" s="34">
        <f>SUM('4.1.1'!I287:I298)/12</f>
        <v>131.62511597329083</v>
      </c>
      <c r="I49" s="70">
        <f t="shared" si="0"/>
        <v>6.4377125301522256</v>
      </c>
      <c r="J49" s="34">
        <v>136.79697548828526</v>
      </c>
      <c r="K49" s="34">
        <v>239.28561564036184</v>
      </c>
      <c r="L49" s="34"/>
      <c r="M49" s="33"/>
    </row>
    <row r="50" spans="1:13" s="65" customFormat="1" ht="14.25" customHeight="1" x14ac:dyDescent="0.25">
      <c r="A50" s="33">
        <v>2013</v>
      </c>
      <c r="B50" s="72"/>
      <c r="C50" s="69">
        <f>SUM('4.1.1'!D299:D310)/12</f>
        <v>141.74901128452385</v>
      </c>
      <c r="D50" s="69">
        <f>SUM('4.1.1'!E299:E310)/12</f>
        <v>134.14527800000002</v>
      </c>
      <c r="E50" s="69">
        <f>SUM('4.1.1'!F299:F310)/12</f>
        <v>140.40518913870753</v>
      </c>
      <c r="F50" s="69">
        <f>SUM('4.1.1'!G299:G310)/12</f>
        <v>57.144056320283006</v>
      </c>
      <c r="G50" s="69">
        <f>SUM('4.1.1'!H299:H310)/12</f>
        <v>69.783219836103299</v>
      </c>
      <c r="H50" s="34">
        <f>SUM('4.1.1'!I299:I310)/12</f>
        <v>130.20376523847807</v>
      </c>
      <c r="I50" s="70">
        <f t="shared" si="0"/>
        <v>6.2599111387075084</v>
      </c>
      <c r="J50" s="34">
        <v>135.31977654952115</v>
      </c>
      <c r="K50" s="34">
        <v>236.39468211341671</v>
      </c>
      <c r="L50" s="34"/>
      <c r="M50" s="33"/>
    </row>
    <row r="51" spans="1:13" s="65" customFormat="1" ht="14.25" customHeight="1" x14ac:dyDescent="0.25">
      <c r="A51" s="33">
        <v>2014</v>
      </c>
      <c r="B51" s="72"/>
      <c r="C51" s="69">
        <f>SUM('4.1.1'!D311:D322)/12</f>
        <v>135.06873542801753</v>
      </c>
      <c r="D51" s="69">
        <f>SUM('4.1.1'!E311:E322)/12</f>
        <v>127.49585293777761</v>
      </c>
      <c r="E51" s="69">
        <f>SUM('4.1.1'!F311:F322)/12</f>
        <v>133.45799887462027</v>
      </c>
      <c r="F51" s="69">
        <f>SUM('4.1.1'!G311:G322)/12</f>
        <v>50.144981824550378</v>
      </c>
      <c r="G51" s="69">
        <f>SUM('4.1.1'!H311:H322)/12</f>
        <v>62.281866847832966</v>
      </c>
      <c r="H51" s="34">
        <f>SUM('4.1.1'!I311:I322)/12</f>
        <v>113.1765949621639</v>
      </c>
      <c r="I51" s="70">
        <f t="shared" si="0"/>
        <v>5.9621459368426599</v>
      </c>
      <c r="J51" s="34">
        <v>117.62356881819079</v>
      </c>
      <c r="K51" s="34"/>
      <c r="L51" s="34"/>
      <c r="M51" s="33"/>
    </row>
    <row r="52" spans="1:13" s="65" customFormat="1" ht="14.25" customHeight="1" x14ac:dyDescent="0.25">
      <c r="A52" s="33">
        <v>2015</v>
      </c>
      <c r="B52" s="72"/>
      <c r="C52" s="69">
        <f>SUM('4.1.1'!D323:D334)/12</f>
        <v>118.97426299593944</v>
      </c>
      <c r="D52" s="69">
        <f>SUM('4.1.1'!E323:E334)/12</f>
        <v>111.130760150684</v>
      </c>
      <c r="E52" s="69">
        <f>SUM('4.1.1'!F323:F334)/12</f>
        <v>114.89845587367203</v>
      </c>
      <c r="F52" s="69">
        <f>SUM('4.1.1'!G323:G334)/12</f>
        <v>34.071589749999994</v>
      </c>
      <c r="G52" s="69">
        <f>SUM('4.1.1'!H323:H334)/12</f>
        <v>45.798039749999994</v>
      </c>
      <c r="H52" s="34">
        <f>SUM('4.1.1'!I323:I334)/12</f>
        <v>64.519670235489102</v>
      </c>
      <c r="I52" s="70">
        <f t="shared" si="0"/>
        <v>3.7676957229880372</v>
      </c>
      <c r="J52" s="34">
        <v>67.054799400954948</v>
      </c>
      <c r="K52" s="34"/>
      <c r="L52" s="34"/>
      <c r="M52" s="33"/>
    </row>
    <row r="53" spans="1:13" s="65" customFormat="1" ht="14.25" customHeight="1" x14ac:dyDescent="0.25">
      <c r="A53" s="33">
        <v>2016</v>
      </c>
      <c r="B53" s="72"/>
      <c r="C53" s="69">
        <f>SUM('4.1.1'!D335:D346)/12</f>
        <v>117.83008393345334</v>
      </c>
      <c r="D53" s="69">
        <f>SUM('4.1.1'!E335:E346)/12</f>
        <v>108.84564031566259</v>
      </c>
      <c r="E53" s="69">
        <f>SUM('4.1.1'!F335:F346)/12</f>
        <v>110.12863033333333</v>
      </c>
      <c r="F53" s="69">
        <f>SUM('4.1.1'!G335:G346)/12</f>
        <v>30.481249999999999</v>
      </c>
      <c r="G53" s="69">
        <f>SUM('4.1.1'!H335:H346)/12</f>
        <v>42.596508666666665</v>
      </c>
      <c r="H53" s="71">
        <f>SUM('4.1.1'!I335:I346)/12</f>
        <v>60.643501218021619</v>
      </c>
      <c r="I53" s="70">
        <f t="shared" si="0"/>
        <v>1.2829900176707412</v>
      </c>
      <c r="J53" s="71">
        <v>63.026326611775808</v>
      </c>
      <c r="K53" s="34"/>
      <c r="L53" s="34"/>
      <c r="M53" s="73"/>
    </row>
    <row r="54" spans="1:13" s="65" customFormat="1" ht="14.25" customHeight="1" x14ac:dyDescent="0.25">
      <c r="A54" s="33">
        <v>2017</v>
      </c>
      <c r="B54" s="72"/>
      <c r="C54" s="69">
        <f>SUM('4.1.1'!D347:D358)/12</f>
        <v>126.95401542888577</v>
      </c>
      <c r="D54" s="69">
        <f>SUM('4.1.1'!E347:E358)/12</f>
        <v>117.58888261579467</v>
      </c>
      <c r="E54" s="69">
        <f>SUM('4.1.1'!F347:F358)/12</f>
        <v>120.14923733333336</v>
      </c>
      <c r="F54" s="69">
        <f>SUM('4.1.1'!G347:G358)/12</f>
        <v>39.168833333333332</v>
      </c>
      <c r="G54" s="69">
        <f>SUM('4.1.1'!H347:H358)/12</f>
        <v>50.460858166666668</v>
      </c>
      <c r="H54" s="71">
        <f>SUM('4.1.1'!I347:I358)/12</f>
        <v>78.528003527634795</v>
      </c>
      <c r="I54" s="70">
        <f t="shared" si="0"/>
        <v>2.5603547175386865</v>
      </c>
      <c r="J54" s="71">
        <v>81.613552962746567</v>
      </c>
      <c r="K54" s="34"/>
      <c r="L54" s="34"/>
      <c r="M54" s="73"/>
    </row>
    <row r="55" spans="1:13" s="65" customFormat="1" ht="14.25" customHeight="1" x14ac:dyDescent="0.25">
      <c r="A55" s="33">
        <v>2018</v>
      </c>
      <c r="B55" s="72"/>
      <c r="C55" s="69">
        <f>SUM('4.1.1'!D359:D370)/12</f>
        <v>135.18619841666666</v>
      </c>
      <c r="D55" s="69">
        <f>SUM('4.1.1'!E359:E370)/12</f>
        <v>125.19597119936215</v>
      </c>
      <c r="E55" s="69">
        <f>SUM('4.1.1'!F359:F370)/12</f>
        <v>129.98216641666667</v>
      </c>
      <c r="F55" s="69">
        <f>SUM('4.1.1'!G359:G370)/12</f>
        <v>48.193916666666667</v>
      </c>
      <c r="G55" s="69">
        <f>SUM('4.1.1'!H359:H370)/12</f>
        <v>59.388476250000004</v>
      </c>
      <c r="H55" s="71">
        <f>SUM('4.1.1'!I359:I370)/12</f>
        <v>100.27632926034572</v>
      </c>
      <c r="I55" s="70">
        <f t="shared" si="0"/>
        <v>4.7861952173045239</v>
      </c>
      <c r="J55" s="71">
        <v>104.21642142116907</v>
      </c>
      <c r="K55" s="34"/>
      <c r="L55" s="34"/>
      <c r="M55" s="73"/>
    </row>
    <row r="56" spans="1:13" s="65" customFormat="1" ht="14.25" customHeight="1" x14ac:dyDescent="0.25">
      <c r="A56" s="33">
        <v>2019</v>
      </c>
      <c r="B56" s="72"/>
      <c r="C56" s="69">
        <f>SUM('4.1.1'!D371:D382)/12</f>
        <v>136.18088858333337</v>
      </c>
      <c r="D56" s="69">
        <f>SUM('4.1.1'!E371:E382)/12</f>
        <v>124.87799849582898</v>
      </c>
      <c r="E56" s="69">
        <f>SUM('4.1.1'!F371:F382)/12</f>
        <v>131.47546291666666</v>
      </c>
      <c r="F56" s="69">
        <f>SUM('4.1.1'!G371:G382)/12</f>
        <v>46.926333333333339</v>
      </c>
      <c r="G56" s="69">
        <f>SUM('4.1.1'!H371:H382)/12</f>
        <v>58.848569083333331</v>
      </c>
      <c r="H56" s="71">
        <f>SUM('4.1.1'!I371:I382)/12</f>
        <v>95.279895036241342</v>
      </c>
      <c r="I56" s="70">
        <f t="shared" si="0"/>
        <v>6.5974644208376816</v>
      </c>
      <c r="J56" s="71">
        <v>99.02366557795807</v>
      </c>
      <c r="K56" s="34"/>
      <c r="L56" s="34"/>
      <c r="M56" s="73"/>
    </row>
    <row r="57" spans="1:13" s="65" customFormat="1" ht="14.25" customHeight="1" x14ac:dyDescent="0.25">
      <c r="A57" s="33">
        <v>2020</v>
      </c>
      <c r="B57" s="72"/>
      <c r="C57" s="69">
        <f>SUM('4.1.1'!D383:D394)/12</f>
        <v>127.27902216666668</v>
      </c>
      <c r="D57" s="69">
        <f>SUM('4.1.1'!E383:E394)/12</f>
        <v>113.94729279058333</v>
      </c>
      <c r="E57" s="69">
        <f>SUM('4.1.1'!F383:F394)/12</f>
        <v>119.13522325000002</v>
      </c>
      <c r="F57" s="69">
        <f>SUM('4.1.1'!G383:G394)/12</f>
        <v>29.588916666666666</v>
      </c>
      <c r="G57" s="69">
        <f>SUM('4.1.1'!H383:H394)/12</f>
        <v>46.099946166666662</v>
      </c>
      <c r="H57" s="71">
        <f>SUM('4.1.1'!I383:I394)/12</f>
        <v>62.606228418955112</v>
      </c>
      <c r="I57" s="70">
        <f t="shared" si="0"/>
        <v>5.1879304594166911</v>
      </c>
      <c r="J57" s="71">
        <v>65.066173967737669</v>
      </c>
      <c r="K57" s="34"/>
      <c r="L57" s="34"/>
      <c r="M57" s="73"/>
    </row>
    <row r="58" spans="1:13" s="65" customFormat="1" ht="14.25" customHeight="1" x14ac:dyDescent="0.25">
      <c r="A58" s="33">
        <v>2021</v>
      </c>
      <c r="B58" s="72"/>
      <c r="C58" s="69">
        <f>SUM('4.1.1'!D395:D406)/12</f>
        <v>144.86708051630259</v>
      </c>
      <c r="D58" s="69">
        <f>SUM('4.1.1'!E395:E406)/12</f>
        <v>131.26957891645858</v>
      </c>
      <c r="E58" s="69">
        <f>SUM('4.1.1'!F395:F406)/12</f>
        <v>134.93700735533335</v>
      </c>
      <c r="F58" s="69">
        <f>SUM('4.1.1'!G395:G406)/12</f>
        <v>42.774666666666668</v>
      </c>
      <c r="G58" s="69">
        <f>SUM('4.1.1'!H395:H406)/12</f>
        <v>59.904395999999998</v>
      </c>
      <c r="H58" s="71">
        <f>SUM('4.1.1'!I395:I406)/12</f>
        <v>95.246324500366185</v>
      </c>
      <c r="I58" s="70">
        <f t="shared" ref="I58" si="1">E58-D58</f>
        <v>3.6674284388747651</v>
      </c>
      <c r="J58" s="71">
        <v>98.988775976993324</v>
      </c>
      <c r="K58" s="34"/>
      <c r="L58" s="34"/>
      <c r="M58" s="73"/>
    </row>
    <row r="59" spans="1:13" s="65" customFormat="1" ht="14.25" customHeight="1" x14ac:dyDescent="0.25">
      <c r="A59" s="33">
        <v>2022</v>
      </c>
      <c r="B59" s="72"/>
      <c r="C59" s="69">
        <f>SUM('4.1.1'!D407:D418)/12</f>
        <v>176.38956382602444</v>
      </c>
      <c r="D59" s="69">
        <f>SUM('4.1.1'!E407:E418)/12</f>
        <v>164.73227424098803</v>
      </c>
      <c r="E59" s="69">
        <f>SUM('4.1.1'!F407:F418)/12</f>
        <v>177.65813166666669</v>
      </c>
      <c r="F59" s="69">
        <f>SUM('4.1.1'!G407:G418)/12</f>
        <v>80.498416666666671</v>
      </c>
      <c r="G59" s="69">
        <f>SUM('4.1.1'!H407:H418)/12</f>
        <v>104.39322558333335</v>
      </c>
      <c r="H59" s="71">
        <f>SUM('4.1.1'!I407:I418)/12</f>
        <v>157.01221101717852</v>
      </c>
      <c r="I59" s="70">
        <f>E59-D59</f>
        <v>12.925857425678657</v>
      </c>
      <c r="J59" s="71">
        <v>163.18158903834794</v>
      </c>
      <c r="K59" s="34"/>
      <c r="L59" s="34"/>
      <c r="M59" s="74"/>
    </row>
    <row r="60" spans="1:13" s="65" customFormat="1" ht="14.25" customHeight="1" x14ac:dyDescent="0.25">
      <c r="A60" s="33">
        <v>2023</v>
      </c>
      <c r="B60" s="72"/>
      <c r="C60" s="69">
        <f>SUM('4.1.1'!D419:D430)/12</f>
        <v>160.84342890069294</v>
      </c>
      <c r="D60" s="69">
        <f>SUM('4.1.1'!E419:E430)/12</f>
        <v>147.74633362849249</v>
      </c>
      <c r="E60" s="69">
        <f>SUM('4.1.1'!F419:F430)/12</f>
        <v>158.18871125000001</v>
      </c>
      <c r="F60" s="69">
        <f>SUM('4.1.1'!G419:G430)/12</f>
        <v>65.403499999999994</v>
      </c>
      <c r="G60" s="69">
        <f>SUM('4.1.1'!H419:H430)/12</f>
        <v>83.417170666666664</v>
      </c>
      <c r="H60" s="71">
        <f>SUM('4.1.1'!I419:I430)/12</f>
        <v>126.6322901426517</v>
      </c>
      <c r="I60" s="70">
        <f>E60-D60</f>
        <v>10.442377621507518</v>
      </c>
      <c r="J60" s="71">
        <v>131.60796982078168</v>
      </c>
      <c r="K60" s="34"/>
      <c r="L60" s="34"/>
      <c r="M60" s="74"/>
    </row>
    <row r="61" spans="1:13" s="65" customFormat="1" x14ac:dyDescent="0.25">
      <c r="A61" s="33">
        <v>2024</v>
      </c>
      <c r="B61" s="72"/>
      <c r="C61" s="69">
        <f>SUM('4.1.1'!D431:D442)/12</f>
        <v>154.68837750127389</v>
      </c>
      <c r="D61" s="69">
        <f>SUM('4.1.1'!E431:E442)/12</f>
        <v>141.47766540670264</v>
      </c>
      <c r="E61" s="69">
        <f>SUM('4.1.1'!F431:F442)/12</f>
        <v>148.32888483333338</v>
      </c>
      <c r="F61" s="69">
        <f>SUM('4.1.1'!G431:G442)/12</f>
        <v>58.243666666666684</v>
      </c>
      <c r="G61" s="69">
        <f>SUM('4.1.1'!H431:H442)/12</f>
        <v>72.319081666666662</v>
      </c>
      <c r="H61" s="71">
        <f>SUM('4.1.1'!I431:I442)/12</f>
        <v>120.12765704921316</v>
      </c>
      <c r="I61" s="70">
        <f>E61-D61</f>
        <v>6.8512194266307347</v>
      </c>
      <c r="J61" s="71">
        <v>124.84775443738961</v>
      </c>
      <c r="K61" s="34"/>
      <c r="L61" s="34"/>
      <c r="M61" s="75"/>
    </row>
    <row r="62" spans="1:13" s="65" customFormat="1" x14ac:dyDescent="0.25">
      <c r="A62" s="33">
        <v>2025</v>
      </c>
      <c r="B62" s="72"/>
      <c r="C62" s="69">
        <f>SUM('4.1.1'!D443:D454)/12</f>
        <v>149.57537976748102</v>
      </c>
      <c r="D62" s="69">
        <f>SUM('4.1.1'!E443:E454)/12</f>
        <v>135.07221037199108</v>
      </c>
      <c r="E62" s="69">
        <f>SUM('4.1.1'!F443:F454)/12</f>
        <v>142.54857508333336</v>
      </c>
      <c r="F62" s="69">
        <f>SUM('4.1.1'!G443:G454)/12</f>
        <v>52.144249999999992</v>
      </c>
      <c r="G62" s="69">
        <f>SUM('4.1.1'!H443:H454)/12</f>
        <v>67.626351250000013</v>
      </c>
      <c r="H62" s="71">
        <f>SUM('4.1.1'!I443:I454)/12</f>
        <v>100.00000000000001</v>
      </c>
      <c r="I62" s="70">
        <f>E62-D62</f>
        <v>7.4763647113422849</v>
      </c>
      <c r="J62" s="71">
        <v>103.92923453609255</v>
      </c>
      <c r="K62" s="34"/>
      <c r="L62" s="34"/>
      <c r="M62" s="75"/>
    </row>
    <row r="64" spans="1:13" x14ac:dyDescent="0.25">
      <c r="H64" s="40"/>
    </row>
  </sheetData>
  <phoneticPr fontId="3" type="noConversion"/>
  <pageMargins left="0.75" right="0.75" top="1" bottom="1" header="0.5" footer="0.5"/>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fitToPage="1"/>
  </sheetPr>
  <dimension ref="A1:W444"/>
  <sheetViews>
    <sheetView showGridLines="0" zoomScaleNormal="100" workbookViewId="0">
      <pane ySplit="6" topLeftCell="A430" activePane="bottomLeft" state="frozen"/>
      <selection pane="bottomLeft"/>
    </sheetView>
  </sheetViews>
  <sheetFormatPr defaultColWidth="12.54296875" defaultRowHeight="12.5" x14ac:dyDescent="0.25"/>
  <cols>
    <col min="1" max="1" width="8.08984375" customWidth="1"/>
    <col min="2" max="2" width="10.6328125" customWidth="1"/>
    <col min="3" max="23" width="15.54296875" customWidth="1"/>
  </cols>
  <sheetData>
    <row r="1" spans="1:23" ht="18" customHeight="1" x14ac:dyDescent="0.25">
      <c r="A1" s="27" t="s">
        <v>7</v>
      </c>
      <c r="B1" s="27"/>
      <c r="C1" s="27"/>
      <c r="D1" s="27"/>
      <c r="E1" s="27"/>
      <c r="F1" s="27"/>
      <c r="G1" s="27"/>
      <c r="H1" s="27"/>
      <c r="I1" s="27"/>
      <c r="J1" s="27"/>
      <c r="K1" s="27"/>
      <c r="L1" s="27"/>
      <c r="M1" s="27"/>
      <c r="N1" s="41"/>
      <c r="O1" s="41"/>
      <c r="Q1" s="41"/>
      <c r="R1" s="41"/>
      <c r="S1" s="3"/>
      <c r="T1" s="42"/>
      <c r="U1" s="42"/>
      <c r="V1" s="42"/>
      <c r="W1" s="42"/>
    </row>
    <row r="2" spans="1:23" ht="18" customHeight="1" x14ac:dyDescent="0.35">
      <c r="A2" s="22" t="s">
        <v>126</v>
      </c>
      <c r="B2" s="27"/>
      <c r="C2" s="27"/>
      <c r="D2" s="27"/>
      <c r="E2" s="27"/>
      <c r="F2" s="27"/>
      <c r="G2" s="27"/>
      <c r="H2" s="27"/>
      <c r="I2" s="27"/>
      <c r="J2" s="27"/>
      <c r="K2" s="27"/>
      <c r="L2" s="27"/>
      <c r="M2" s="27"/>
      <c r="N2" s="41"/>
      <c r="O2" s="41"/>
      <c r="Q2" s="41"/>
      <c r="R2" s="41"/>
      <c r="S2" s="3"/>
      <c r="T2" s="42"/>
      <c r="U2" s="42"/>
      <c r="V2" s="42"/>
      <c r="W2" s="42"/>
    </row>
    <row r="3" spans="1:23" ht="18" customHeight="1" x14ac:dyDescent="0.35">
      <c r="A3" s="25" t="s">
        <v>136</v>
      </c>
    </row>
    <row r="4" spans="1:23" ht="18" customHeight="1" x14ac:dyDescent="0.35">
      <c r="A4" s="22" t="s">
        <v>141</v>
      </c>
      <c r="B4" s="27"/>
      <c r="C4" s="27"/>
      <c r="D4" s="27"/>
      <c r="E4" s="27"/>
      <c r="F4" s="27"/>
      <c r="G4" s="27"/>
      <c r="H4" s="27"/>
      <c r="I4" s="27"/>
      <c r="J4" s="27"/>
      <c r="K4" s="27"/>
      <c r="L4" s="27"/>
      <c r="M4" s="27"/>
      <c r="N4" s="41"/>
      <c r="O4" s="41"/>
      <c r="Q4" s="41"/>
      <c r="R4" s="41"/>
      <c r="S4" s="3"/>
      <c r="T4" s="42"/>
      <c r="U4" s="42"/>
      <c r="V4" s="42"/>
      <c r="W4" s="42"/>
    </row>
    <row r="5" spans="1:23" ht="18" customHeight="1" x14ac:dyDescent="0.35">
      <c r="A5" s="22" t="s">
        <v>108</v>
      </c>
      <c r="B5" s="27"/>
      <c r="C5" s="27"/>
      <c r="D5" s="27"/>
      <c r="E5" s="27"/>
      <c r="F5" s="27"/>
      <c r="G5" s="27"/>
      <c r="H5" s="27"/>
      <c r="I5" s="27"/>
      <c r="J5" s="27"/>
      <c r="K5" s="27"/>
      <c r="L5" s="27"/>
      <c r="M5" s="27"/>
      <c r="N5" s="41"/>
      <c r="O5" s="41"/>
      <c r="Q5" s="41"/>
      <c r="R5" s="41"/>
      <c r="S5" s="3"/>
      <c r="T5" s="42"/>
      <c r="U5" s="42"/>
      <c r="V5" s="42"/>
      <c r="W5" s="42"/>
    </row>
    <row r="6" spans="1:23" ht="89.5" x14ac:dyDescent="0.3">
      <c r="A6" s="30" t="s">
        <v>30</v>
      </c>
      <c r="B6" s="43" t="s">
        <v>31</v>
      </c>
      <c r="C6" s="30" t="s">
        <v>36</v>
      </c>
      <c r="D6" s="30" t="s">
        <v>82</v>
      </c>
      <c r="E6" s="30" t="s">
        <v>83</v>
      </c>
      <c r="F6" s="30" t="s">
        <v>84</v>
      </c>
      <c r="G6" s="30" t="s">
        <v>97</v>
      </c>
      <c r="H6" s="30" t="s">
        <v>96</v>
      </c>
      <c r="I6" s="30" t="s">
        <v>95</v>
      </c>
      <c r="J6" s="30" t="s">
        <v>98</v>
      </c>
      <c r="K6" s="30" t="s">
        <v>99</v>
      </c>
      <c r="L6" s="30" t="s">
        <v>100</v>
      </c>
      <c r="M6" s="30" t="s">
        <v>85</v>
      </c>
      <c r="N6" s="30" t="s">
        <v>86</v>
      </c>
      <c r="O6" s="30" t="s">
        <v>87</v>
      </c>
      <c r="P6" s="30" t="s">
        <v>88</v>
      </c>
      <c r="Q6" s="30" t="s">
        <v>89</v>
      </c>
      <c r="R6" s="30" t="s">
        <v>90</v>
      </c>
      <c r="S6" s="32" t="s">
        <v>65</v>
      </c>
      <c r="T6" s="30" t="s">
        <v>91</v>
      </c>
      <c r="U6" s="30" t="s">
        <v>92</v>
      </c>
      <c r="V6" s="30" t="s">
        <v>93</v>
      </c>
      <c r="W6" s="30" t="s">
        <v>94</v>
      </c>
    </row>
    <row r="7" spans="1:23" ht="14.25" customHeight="1" x14ac:dyDescent="0.25">
      <c r="A7" s="106">
        <v>1990</v>
      </c>
      <c r="B7" s="105">
        <v>32874</v>
      </c>
      <c r="C7" s="90"/>
      <c r="D7" s="44">
        <v>35.58</v>
      </c>
      <c r="E7" s="44">
        <v>15.14</v>
      </c>
      <c r="F7" s="44"/>
      <c r="G7" s="44">
        <v>34.1</v>
      </c>
      <c r="H7" s="44">
        <v>16.809999999999999</v>
      </c>
      <c r="I7" s="44"/>
      <c r="J7" s="44">
        <v>33.369999999999997</v>
      </c>
      <c r="K7" s="44">
        <v>15.65</v>
      </c>
      <c r="L7" s="44"/>
      <c r="M7" s="44">
        <f>'4.1.1'!G23</f>
        <v>15.45</v>
      </c>
      <c r="N7" s="44">
        <f t="shared" ref="N7:N70" si="0">M7-0</f>
        <v>15.45</v>
      </c>
      <c r="O7" s="44"/>
      <c r="P7" s="44">
        <f>'4.1.1'!H23</f>
        <v>15.46</v>
      </c>
      <c r="Q7" s="44">
        <f>P7-1.1</f>
        <v>14.360000000000001</v>
      </c>
      <c r="R7" s="44"/>
      <c r="S7" s="91"/>
      <c r="T7" s="28"/>
      <c r="U7" s="28"/>
      <c r="V7" s="28"/>
      <c r="W7" s="28"/>
    </row>
    <row r="8" spans="1:23" ht="14.25" customHeight="1" x14ac:dyDescent="0.25">
      <c r="A8" s="106">
        <v>1990</v>
      </c>
      <c r="B8" s="105">
        <v>32905</v>
      </c>
      <c r="C8" s="90"/>
      <c r="D8" s="44">
        <v>35.520000000000003</v>
      </c>
      <c r="E8" s="44">
        <v>15.08</v>
      </c>
      <c r="F8" s="44"/>
      <c r="G8" s="44">
        <v>32.71</v>
      </c>
      <c r="H8" s="44">
        <v>15.42</v>
      </c>
      <c r="I8" s="44"/>
      <c r="J8" s="44">
        <v>33.270000000000003</v>
      </c>
      <c r="K8" s="44">
        <v>15.55</v>
      </c>
      <c r="L8" s="44"/>
      <c r="M8" s="44">
        <f>'4.1.1'!G24</f>
        <v>13.64</v>
      </c>
      <c r="N8" s="44">
        <f t="shared" si="0"/>
        <v>13.64</v>
      </c>
      <c r="O8" s="44"/>
      <c r="P8" s="44">
        <f>'4.1.1'!H24</f>
        <v>12.96</v>
      </c>
      <c r="Q8" s="44">
        <f>P8-1.1</f>
        <v>11.860000000000001</v>
      </c>
      <c r="R8" s="44"/>
      <c r="S8" s="91"/>
      <c r="T8" s="28"/>
      <c r="U8" s="28"/>
      <c r="V8" s="28"/>
      <c r="W8" s="28"/>
    </row>
    <row r="9" spans="1:23" ht="14.25" customHeight="1" x14ac:dyDescent="0.25">
      <c r="A9" s="106">
        <v>1990</v>
      </c>
      <c r="B9" s="105">
        <v>32933</v>
      </c>
      <c r="C9" s="90"/>
      <c r="D9" s="44">
        <v>35.56</v>
      </c>
      <c r="E9" s="44">
        <v>15.13</v>
      </c>
      <c r="F9" s="44">
        <f>SUM(E7:E9)/3</f>
        <v>15.116666666666667</v>
      </c>
      <c r="G9" s="44">
        <v>32.5</v>
      </c>
      <c r="H9" s="44">
        <v>15.21</v>
      </c>
      <c r="I9" s="44">
        <f>SUM(H7:H9)/3</f>
        <v>15.813333333333333</v>
      </c>
      <c r="J9" s="44">
        <v>33.29</v>
      </c>
      <c r="K9" s="44">
        <v>15.57</v>
      </c>
      <c r="L9" s="44">
        <f>SUM(K7:K9)/3</f>
        <v>15.590000000000002</v>
      </c>
      <c r="M9" s="44">
        <f>'4.1.1'!G25</f>
        <v>13.04</v>
      </c>
      <c r="N9" s="44">
        <f t="shared" si="0"/>
        <v>13.04</v>
      </c>
      <c r="O9" s="44">
        <f>SUM(N7:N9)/3</f>
        <v>14.043333333333331</v>
      </c>
      <c r="P9" s="44">
        <f>'4.1.1'!H25</f>
        <v>12.56</v>
      </c>
      <c r="Q9" s="44">
        <f>P9-1.1</f>
        <v>11.46</v>
      </c>
      <c r="R9" s="44">
        <f>SUM(Q7:Q9)/3</f>
        <v>12.560000000000002</v>
      </c>
      <c r="S9" s="91"/>
      <c r="T9" s="28"/>
      <c r="U9" s="28"/>
      <c r="V9" s="28"/>
      <c r="W9" s="28"/>
    </row>
    <row r="10" spans="1:23" ht="14.25" customHeight="1" x14ac:dyDescent="0.25">
      <c r="A10" s="106">
        <v>1990</v>
      </c>
      <c r="B10" s="105">
        <v>32964</v>
      </c>
      <c r="C10" s="90"/>
      <c r="D10" s="44">
        <v>38.5</v>
      </c>
      <c r="E10" s="44">
        <v>16.02</v>
      </c>
      <c r="F10" s="44"/>
      <c r="G10" s="44">
        <v>34.08</v>
      </c>
      <c r="H10" s="44">
        <v>12.21</v>
      </c>
      <c r="I10" s="44"/>
      <c r="J10" s="44">
        <v>35.97</v>
      </c>
      <c r="K10" s="44">
        <v>16.48</v>
      </c>
      <c r="L10" s="44"/>
      <c r="M10" s="44">
        <f>'4.1.1'!G26</f>
        <v>12.47</v>
      </c>
      <c r="N10" s="44">
        <f t="shared" si="0"/>
        <v>12.47</v>
      </c>
      <c r="O10" s="44"/>
      <c r="P10" s="44">
        <f>'4.1.1'!H26</f>
        <v>12.37</v>
      </c>
      <c r="Q10" s="44">
        <f t="shared" ref="Q10:Q21" si="1">P10-1.8</f>
        <v>10.569999999999999</v>
      </c>
      <c r="R10" s="44"/>
      <c r="S10" s="91"/>
      <c r="T10" s="28"/>
      <c r="U10" s="28"/>
      <c r="V10" s="28"/>
      <c r="W10" s="28"/>
    </row>
    <row r="11" spans="1:23" ht="14.25" customHeight="1" x14ac:dyDescent="0.25">
      <c r="A11" s="106">
        <v>1990</v>
      </c>
      <c r="B11" s="105">
        <v>32994</v>
      </c>
      <c r="C11" s="90"/>
      <c r="D11" s="44">
        <v>38.119999999999997</v>
      </c>
      <c r="E11" s="44">
        <v>15.64</v>
      </c>
      <c r="F11" s="44"/>
      <c r="G11" s="44">
        <v>34.5</v>
      </c>
      <c r="H11" s="44">
        <v>12.63</v>
      </c>
      <c r="I11" s="44"/>
      <c r="J11" s="44">
        <v>35.630000000000003</v>
      </c>
      <c r="K11" s="44">
        <v>16.149999999999999</v>
      </c>
      <c r="L11" s="44"/>
      <c r="M11" s="44">
        <f>'4.1.1'!G27</f>
        <v>12.19</v>
      </c>
      <c r="N11" s="44">
        <f t="shared" si="0"/>
        <v>12.19</v>
      </c>
      <c r="O11" s="44"/>
      <c r="P11" s="44">
        <f>'4.1.1'!H27</f>
        <v>11.92</v>
      </c>
      <c r="Q11" s="44">
        <f t="shared" si="1"/>
        <v>10.119999999999999</v>
      </c>
      <c r="R11" s="44"/>
      <c r="S11" s="91"/>
      <c r="T11" s="28"/>
      <c r="U11" s="28"/>
      <c r="V11" s="28"/>
      <c r="W11" s="28"/>
    </row>
    <row r="12" spans="1:23" ht="14.25" customHeight="1" x14ac:dyDescent="0.25">
      <c r="A12" s="106">
        <v>1990</v>
      </c>
      <c r="B12" s="105">
        <v>33025</v>
      </c>
      <c r="C12" s="90"/>
      <c r="D12" s="44">
        <v>38.03</v>
      </c>
      <c r="E12" s="44">
        <v>15.55</v>
      </c>
      <c r="F12" s="44">
        <f>SUM(E10:E12)/3</f>
        <v>15.736666666666666</v>
      </c>
      <c r="G12" s="44">
        <v>33.159999999999997</v>
      </c>
      <c r="H12" s="44">
        <v>11.29</v>
      </c>
      <c r="I12" s="44">
        <f>SUM(H10:H12)/3</f>
        <v>12.043333333333335</v>
      </c>
      <c r="J12" s="44">
        <v>35.5</v>
      </c>
      <c r="K12" s="44">
        <v>16.010000000000002</v>
      </c>
      <c r="L12" s="44">
        <f>SUM(K10:K12)/3</f>
        <v>16.213333333333335</v>
      </c>
      <c r="M12" s="44">
        <f>'4.1.1'!G28</f>
        <v>11.84</v>
      </c>
      <c r="N12" s="44">
        <f t="shared" si="0"/>
        <v>11.84</v>
      </c>
      <c r="O12" s="44">
        <f>SUM(N10:N12)/3</f>
        <v>12.166666666666666</v>
      </c>
      <c r="P12" s="44">
        <f>'4.1.1'!H28</f>
        <v>11.51</v>
      </c>
      <c r="Q12" s="44">
        <f t="shared" si="1"/>
        <v>9.7099999999999991</v>
      </c>
      <c r="R12" s="44">
        <f>SUM(Q10:Q12)/3</f>
        <v>10.133333333333333</v>
      </c>
      <c r="S12" s="91"/>
      <c r="T12" s="28"/>
      <c r="U12" s="28"/>
      <c r="V12" s="28"/>
      <c r="W12" s="28"/>
    </row>
    <row r="13" spans="1:23" ht="14.25" customHeight="1" x14ac:dyDescent="0.25">
      <c r="A13" s="106">
        <v>1990</v>
      </c>
      <c r="B13" s="105">
        <v>33055</v>
      </c>
      <c r="C13" s="90"/>
      <c r="D13" s="44">
        <v>37.619999999999997</v>
      </c>
      <c r="E13" s="44">
        <v>15.14</v>
      </c>
      <c r="F13" s="44"/>
      <c r="G13" s="44">
        <v>32.68</v>
      </c>
      <c r="H13" s="44">
        <v>10.81</v>
      </c>
      <c r="I13" s="44"/>
      <c r="J13" s="44">
        <v>35.07</v>
      </c>
      <c r="K13" s="44">
        <v>15.58</v>
      </c>
      <c r="L13" s="44"/>
      <c r="M13" s="44">
        <f>'4.1.1'!G29</f>
        <v>12.17</v>
      </c>
      <c r="N13" s="44">
        <f t="shared" si="0"/>
        <v>12.17</v>
      </c>
      <c r="O13" s="44"/>
      <c r="P13" s="44">
        <f>'4.1.1'!H29</f>
        <v>11.9</v>
      </c>
      <c r="Q13" s="44">
        <f t="shared" si="1"/>
        <v>10.1</v>
      </c>
      <c r="R13" s="44"/>
      <c r="S13" s="91"/>
      <c r="T13" s="28"/>
      <c r="U13" s="28"/>
      <c r="V13" s="28"/>
      <c r="W13" s="28"/>
    </row>
    <row r="14" spans="1:23" ht="14.25" customHeight="1" x14ac:dyDescent="0.25">
      <c r="A14" s="106">
        <v>1990</v>
      </c>
      <c r="B14" s="105">
        <v>33086</v>
      </c>
      <c r="C14" s="90"/>
      <c r="D14" s="44">
        <v>40.71</v>
      </c>
      <c r="E14" s="44">
        <v>18.23</v>
      </c>
      <c r="F14" s="44"/>
      <c r="G14" s="44">
        <v>35.01</v>
      </c>
      <c r="H14" s="44">
        <v>13.14</v>
      </c>
      <c r="I14" s="44"/>
      <c r="J14" s="44">
        <v>38.17</v>
      </c>
      <c r="K14" s="44">
        <v>18.670000000000002</v>
      </c>
      <c r="L14" s="44"/>
      <c r="M14" s="44">
        <f>'4.1.1'!G30</f>
        <v>15.39</v>
      </c>
      <c r="N14" s="44">
        <f t="shared" si="0"/>
        <v>15.39</v>
      </c>
      <c r="O14" s="44"/>
      <c r="P14" s="44">
        <f>'4.1.1'!H30</f>
        <v>14.93</v>
      </c>
      <c r="Q14" s="44">
        <f t="shared" si="1"/>
        <v>13.129999999999999</v>
      </c>
      <c r="R14" s="44"/>
      <c r="S14" s="91"/>
      <c r="T14" s="28"/>
      <c r="U14" s="28"/>
      <c r="V14" s="28"/>
      <c r="W14" s="28"/>
    </row>
    <row r="15" spans="1:23" ht="14.25" customHeight="1" x14ac:dyDescent="0.25">
      <c r="A15" s="106">
        <v>1990</v>
      </c>
      <c r="B15" s="105">
        <v>33117</v>
      </c>
      <c r="C15" s="90"/>
      <c r="D15" s="44">
        <v>44.03</v>
      </c>
      <c r="E15" s="44">
        <v>21.56</v>
      </c>
      <c r="F15" s="44">
        <f>SUM(E13:E15)/3</f>
        <v>18.310000000000002</v>
      </c>
      <c r="G15" s="44">
        <v>37.1</v>
      </c>
      <c r="H15" s="44">
        <v>15.23</v>
      </c>
      <c r="I15" s="44">
        <f>SUM(H13:H15)/3</f>
        <v>13.060000000000002</v>
      </c>
      <c r="J15" s="44">
        <v>41.49</v>
      </c>
      <c r="K15" s="44">
        <v>22</v>
      </c>
      <c r="L15" s="44">
        <f>SUM(K13:K15)/3</f>
        <v>18.75</v>
      </c>
      <c r="M15" s="44">
        <f>'4.1.1'!G31</f>
        <v>18.309999999999999</v>
      </c>
      <c r="N15" s="44">
        <f t="shared" si="0"/>
        <v>18.309999999999999</v>
      </c>
      <c r="O15" s="44">
        <f>SUM(N13:N15)/3</f>
        <v>15.290000000000001</v>
      </c>
      <c r="P15" s="44">
        <f>'4.1.1'!H31</f>
        <v>16.940000000000001</v>
      </c>
      <c r="Q15" s="44">
        <f t="shared" si="1"/>
        <v>15.14</v>
      </c>
      <c r="R15" s="44">
        <f>SUM(Q13:Q15)/3</f>
        <v>12.79</v>
      </c>
      <c r="S15" s="91"/>
      <c r="T15" s="28"/>
      <c r="U15" s="28"/>
      <c r="V15" s="28"/>
      <c r="W15" s="28"/>
    </row>
    <row r="16" spans="1:23" ht="14.25" customHeight="1" x14ac:dyDescent="0.25">
      <c r="A16" s="106">
        <v>1990</v>
      </c>
      <c r="B16" s="105">
        <v>33147</v>
      </c>
      <c r="C16" s="90"/>
      <c r="D16" s="44">
        <v>44.74</v>
      </c>
      <c r="E16" s="44">
        <v>22.26</v>
      </c>
      <c r="F16" s="44"/>
      <c r="G16" s="44">
        <v>39.869999999999997</v>
      </c>
      <c r="H16" s="44">
        <v>18</v>
      </c>
      <c r="I16" s="44"/>
      <c r="J16" s="44">
        <v>42.19</v>
      </c>
      <c r="K16" s="44">
        <v>22.7</v>
      </c>
      <c r="L16" s="44"/>
      <c r="M16" s="44">
        <f>'4.1.1'!G32</f>
        <v>23.91</v>
      </c>
      <c r="N16" s="44">
        <f t="shared" si="0"/>
        <v>23.91</v>
      </c>
      <c r="O16" s="44"/>
      <c r="P16" s="44">
        <f>'4.1.1'!H32</f>
        <v>19.66</v>
      </c>
      <c r="Q16" s="44">
        <f t="shared" si="1"/>
        <v>17.86</v>
      </c>
      <c r="R16" s="44"/>
      <c r="S16" s="91"/>
      <c r="T16" s="28"/>
      <c r="U16" s="28"/>
      <c r="V16" s="28"/>
      <c r="W16" s="28"/>
    </row>
    <row r="17" spans="1:23" ht="14.25" customHeight="1" x14ac:dyDescent="0.25">
      <c r="A17" s="106">
        <v>1990</v>
      </c>
      <c r="B17" s="105">
        <v>33178</v>
      </c>
      <c r="C17" s="90"/>
      <c r="D17" s="44">
        <v>41.33</v>
      </c>
      <c r="E17" s="44">
        <v>18.850000000000001</v>
      </c>
      <c r="F17" s="44"/>
      <c r="G17" s="44">
        <v>38.71</v>
      </c>
      <c r="H17" s="44">
        <v>16.84</v>
      </c>
      <c r="I17" s="44"/>
      <c r="J17" s="44">
        <v>38.74</v>
      </c>
      <c r="K17" s="44">
        <v>19.25</v>
      </c>
      <c r="L17" s="44"/>
      <c r="M17" s="44">
        <f>'4.1.1'!G33</f>
        <v>20.64</v>
      </c>
      <c r="N17" s="44">
        <f t="shared" si="0"/>
        <v>20.64</v>
      </c>
      <c r="O17" s="44"/>
      <c r="P17" s="44">
        <f>'4.1.1'!H33</f>
        <v>18.11</v>
      </c>
      <c r="Q17" s="44">
        <f t="shared" si="1"/>
        <v>16.309999999999999</v>
      </c>
      <c r="R17" s="44"/>
      <c r="S17" s="91"/>
      <c r="T17" s="28"/>
      <c r="U17" s="28"/>
      <c r="V17" s="28"/>
      <c r="W17" s="28"/>
    </row>
    <row r="18" spans="1:23" ht="14.25" customHeight="1" x14ac:dyDescent="0.25">
      <c r="A18" s="106">
        <v>1990</v>
      </c>
      <c r="B18" s="105">
        <v>33208</v>
      </c>
      <c r="C18" s="90"/>
      <c r="D18" s="44">
        <v>38.5</v>
      </c>
      <c r="E18" s="44">
        <v>16.02</v>
      </c>
      <c r="F18" s="44">
        <f>SUM(E16:E18)/3</f>
        <v>19.043333333333333</v>
      </c>
      <c r="G18" s="44">
        <v>38</v>
      </c>
      <c r="H18" s="44">
        <v>16.13</v>
      </c>
      <c r="I18" s="44">
        <f>SUM(H16:H18)/3</f>
        <v>16.989999999999998</v>
      </c>
      <c r="J18" s="44">
        <v>35.9</v>
      </c>
      <c r="K18" s="44">
        <v>16.41</v>
      </c>
      <c r="L18" s="44">
        <f>SUM(K16:K18)/3</f>
        <v>19.453333333333333</v>
      </c>
      <c r="M18" s="44">
        <f>'4.1.1'!G34</f>
        <v>17.670000000000002</v>
      </c>
      <c r="N18" s="44">
        <f t="shared" si="0"/>
        <v>17.670000000000002</v>
      </c>
      <c r="O18" s="44">
        <f>SUM(N16:N18)/3</f>
        <v>20.74</v>
      </c>
      <c r="P18" s="44">
        <f>'4.1.1'!H34</f>
        <v>17.350000000000001</v>
      </c>
      <c r="Q18" s="44">
        <f t="shared" si="1"/>
        <v>15.55</v>
      </c>
      <c r="R18" s="44">
        <f>SUM(Q16:Q18)/3</f>
        <v>16.573333333333334</v>
      </c>
      <c r="S18" s="91"/>
      <c r="T18" s="28"/>
      <c r="U18" s="28"/>
      <c r="V18" s="28"/>
      <c r="W18" s="28"/>
    </row>
    <row r="19" spans="1:23" ht="14.25" customHeight="1" x14ac:dyDescent="0.25">
      <c r="A19" s="106">
        <v>1991</v>
      </c>
      <c r="B19" s="105">
        <v>33239</v>
      </c>
      <c r="C19" s="90"/>
      <c r="D19" s="44">
        <v>39.24</v>
      </c>
      <c r="E19" s="44">
        <v>16.760000000000002</v>
      </c>
      <c r="F19" s="44"/>
      <c r="G19" s="44">
        <v>37.659999999999997</v>
      </c>
      <c r="H19" s="44">
        <v>15.79</v>
      </c>
      <c r="I19" s="44"/>
      <c r="J19" s="44">
        <v>36.64</v>
      </c>
      <c r="K19" s="44">
        <v>17.149999999999999</v>
      </c>
      <c r="L19" s="44"/>
      <c r="M19" s="44">
        <f>'4.1.1'!G35</f>
        <v>17.52</v>
      </c>
      <c r="N19" s="44">
        <f t="shared" si="0"/>
        <v>17.52</v>
      </c>
      <c r="O19" s="44"/>
      <c r="P19" s="44">
        <f>'4.1.1'!H35</f>
        <v>17.13</v>
      </c>
      <c r="Q19" s="44">
        <f t="shared" si="1"/>
        <v>15.329999999999998</v>
      </c>
      <c r="R19" s="44"/>
      <c r="S19" s="91"/>
      <c r="T19" s="28"/>
      <c r="U19" s="28"/>
      <c r="V19" s="28"/>
      <c r="W19" s="28"/>
    </row>
    <row r="20" spans="1:23" ht="14.25" customHeight="1" x14ac:dyDescent="0.25">
      <c r="A20" s="106">
        <v>1991</v>
      </c>
      <c r="B20" s="105">
        <v>33270</v>
      </c>
      <c r="C20" s="90"/>
      <c r="D20" s="44">
        <v>37.93</v>
      </c>
      <c r="E20" s="44">
        <v>15.45</v>
      </c>
      <c r="F20" s="44"/>
      <c r="G20" s="44">
        <v>37.56</v>
      </c>
      <c r="H20" s="44">
        <v>15.69</v>
      </c>
      <c r="I20" s="44"/>
      <c r="J20" s="44">
        <v>35.31</v>
      </c>
      <c r="K20" s="44">
        <v>15.82</v>
      </c>
      <c r="L20" s="44"/>
      <c r="M20" s="44">
        <f>'4.1.1'!G36</f>
        <v>16.68</v>
      </c>
      <c r="N20" s="44">
        <f t="shared" si="0"/>
        <v>16.68</v>
      </c>
      <c r="O20" s="44"/>
      <c r="P20" s="44">
        <f>'4.1.1'!H36</f>
        <v>15.39</v>
      </c>
      <c r="Q20" s="44">
        <f t="shared" si="1"/>
        <v>13.59</v>
      </c>
      <c r="R20" s="44"/>
      <c r="S20" s="91"/>
      <c r="T20" s="28"/>
      <c r="U20" s="28"/>
      <c r="V20" s="28"/>
      <c r="W20" s="28"/>
    </row>
    <row r="21" spans="1:23" ht="14.25" customHeight="1" x14ac:dyDescent="0.25">
      <c r="A21" s="106">
        <v>1991</v>
      </c>
      <c r="B21" s="105">
        <v>33298</v>
      </c>
      <c r="C21" s="90"/>
      <c r="D21" s="44">
        <v>38.9</v>
      </c>
      <c r="E21" s="44">
        <v>16.420000000000002</v>
      </c>
      <c r="F21" s="44">
        <f>SUM(E19:E21)/3</f>
        <v>16.21</v>
      </c>
      <c r="G21" s="44">
        <v>35.049999999999997</v>
      </c>
      <c r="H21" s="44">
        <v>13.18</v>
      </c>
      <c r="I21" s="44">
        <f>SUM(H19:H21)/3</f>
        <v>14.886666666666665</v>
      </c>
      <c r="J21" s="44">
        <v>36.229999999999997</v>
      </c>
      <c r="K21" s="44">
        <v>16.739999999999998</v>
      </c>
      <c r="L21" s="44">
        <f>SUM(K19:K21)/3</f>
        <v>16.569999999999997</v>
      </c>
      <c r="M21" s="44">
        <f>'4.1.1'!G37</f>
        <v>13.54</v>
      </c>
      <c r="N21" s="44">
        <f t="shared" si="0"/>
        <v>13.54</v>
      </c>
      <c r="O21" s="44">
        <f>SUM(N19:N21)/3</f>
        <v>15.913333333333334</v>
      </c>
      <c r="P21" s="44">
        <f>'4.1.1'!H37</f>
        <v>13.4</v>
      </c>
      <c r="Q21" s="44">
        <f t="shared" si="1"/>
        <v>11.6</v>
      </c>
      <c r="R21" s="44">
        <f>SUM(Q19:Q21)/3</f>
        <v>13.506666666666666</v>
      </c>
      <c r="S21" s="91"/>
      <c r="T21" s="28"/>
      <c r="U21" s="28"/>
      <c r="V21" s="28"/>
      <c r="W21" s="28"/>
    </row>
    <row r="22" spans="1:23" ht="14.25" customHeight="1" x14ac:dyDescent="0.25">
      <c r="A22" s="106">
        <v>1991</v>
      </c>
      <c r="B22" s="105">
        <v>33329</v>
      </c>
      <c r="C22" s="90"/>
      <c r="D22" s="44">
        <v>41.73</v>
      </c>
      <c r="E22" s="44">
        <v>15.88</v>
      </c>
      <c r="F22" s="44"/>
      <c r="G22" s="44">
        <v>36.94</v>
      </c>
      <c r="H22" s="44">
        <v>15.07</v>
      </c>
      <c r="I22" s="44"/>
      <c r="J22" s="44">
        <v>38.65</v>
      </c>
      <c r="K22" s="44">
        <v>16.239999999999998</v>
      </c>
      <c r="L22" s="44"/>
      <c r="M22" s="44">
        <f>'4.1.1'!G38</f>
        <v>12.49</v>
      </c>
      <c r="N22" s="44">
        <f t="shared" si="0"/>
        <v>12.49</v>
      </c>
      <c r="O22" s="44"/>
      <c r="P22" s="44">
        <f>'4.1.1'!H38</f>
        <v>12.16</v>
      </c>
      <c r="Q22" s="44">
        <f t="shared" ref="Q22:Q32" si="2">P22-1.29</f>
        <v>10.870000000000001</v>
      </c>
      <c r="R22" s="44"/>
      <c r="S22" s="91"/>
      <c r="T22" s="28"/>
      <c r="U22" s="28"/>
      <c r="V22" s="28"/>
      <c r="W22" s="28"/>
    </row>
    <row r="23" spans="1:23" ht="14.25" customHeight="1" x14ac:dyDescent="0.25">
      <c r="A23" s="106">
        <v>1991</v>
      </c>
      <c r="B23" s="105">
        <v>33359</v>
      </c>
      <c r="C23" s="90"/>
      <c r="D23" s="44">
        <v>42.69</v>
      </c>
      <c r="E23" s="44">
        <v>16.84</v>
      </c>
      <c r="F23" s="44"/>
      <c r="G23" s="44">
        <v>37.14</v>
      </c>
      <c r="H23" s="44">
        <v>15.27</v>
      </c>
      <c r="I23" s="44"/>
      <c r="J23" s="44">
        <v>39.69</v>
      </c>
      <c r="K23" s="44">
        <v>17.28</v>
      </c>
      <c r="L23" s="44"/>
      <c r="M23" s="44">
        <f>'4.1.1'!G39</f>
        <v>13.15</v>
      </c>
      <c r="N23" s="44">
        <f t="shared" si="0"/>
        <v>13.15</v>
      </c>
      <c r="O23" s="44"/>
      <c r="P23" s="44">
        <f>'4.1.1'!H39</f>
        <v>12.91</v>
      </c>
      <c r="Q23" s="44">
        <f t="shared" si="2"/>
        <v>11.620000000000001</v>
      </c>
      <c r="R23" s="44"/>
      <c r="S23" s="91"/>
      <c r="T23" s="28"/>
      <c r="U23" s="28"/>
      <c r="V23" s="28"/>
      <c r="W23" s="28"/>
    </row>
    <row r="24" spans="1:23" ht="14.25" customHeight="1" x14ac:dyDescent="0.25">
      <c r="A24" s="106">
        <v>1991</v>
      </c>
      <c r="B24" s="105">
        <v>33390</v>
      </c>
      <c r="C24" s="90"/>
      <c r="D24" s="44">
        <v>42.59</v>
      </c>
      <c r="E24" s="44">
        <v>16.739999999999998</v>
      </c>
      <c r="F24" s="44">
        <f>SUM(E22:E24)/3</f>
        <v>16.486666666666665</v>
      </c>
      <c r="G24" s="44">
        <v>37.14</v>
      </c>
      <c r="H24" s="44">
        <v>15.27</v>
      </c>
      <c r="I24" s="44">
        <f>SUM(H22:H24)/3</f>
        <v>15.203333333333333</v>
      </c>
      <c r="J24" s="44">
        <v>39.6</v>
      </c>
      <c r="K24" s="44">
        <v>17.190000000000001</v>
      </c>
      <c r="L24" s="44">
        <f>SUM(K22:K24)/3</f>
        <v>16.903333333333332</v>
      </c>
      <c r="M24" s="44">
        <f>'4.1.1'!G40</f>
        <v>13.38</v>
      </c>
      <c r="N24" s="44">
        <f t="shared" si="0"/>
        <v>13.38</v>
      </c>
      <c r="O24" s="44">
        <f>SUM(N22:N24)/3</f>
        <v>13.006666666666668</v>
      </c>
      <c r="P24" s="44">
        <f>'4.1.1'!H40</f>
        <v>13.05</v>
      </c>
      <c r="Q24" s="44">
        <f t="shared" si="2"/>
        <v>11.760000000000002</v>
      </c>
      <c r="R24" s="44">
        <f>SUM(Q22:Q24)/3</f>
        <v>11.416666666666666</v>
      </c>
      <c r="S24" s="91"/>
      <c r="T24" s="28"/>
      <c r="U24" s="28"/>
      <c r="V24" s="28"/>
      <c r="W24" s="28"/>
    </row>
    <row r="25" spans="1:23" ht="14.25" customHeight="1" x14ac:dyDescent="0.25">
      <c r="A25" s="106">
        <v>1991</v>
      </c>
      <c r="B25" s="105">
        <v>33420</v>
      </c>
      <c r="C25" s="90"/>
      <c r="D25" s="44">
        <v>43.11</v>
      </c>
      <c r="E25" s="44">
        <v>17.260000000000002</v>
      </c>
      <c r="F25" s="44"/>
      <c r="G25" s="44">
        <v>37.67</v>
      </c>
      <c r="H25" s="44">
        <v>15.8</v>
      </c>
      <c r="I25" s="44"/>
      <c r="J25" s="44">
        <v>40.07</v>
      </c>
      <c r="K25" s="44">
        <v>17.66</v>
      </c>
      <c r="L25" s="44"/>
      <c r="M25" s="44">
        <f>'4.1.1'!G41</f>
        <v>13.67</v>
      </c>
      <c r="N25" s="44">
        <f t="shared" si="0"/>
        <v>13.67</v>
      </c>
      <c r="O25" s="44"/>
      <c r="P25" s="44">
        <f>'4.1.1'!H41</f>
        <v>12.97</v>
      </c>
      <c r="Q25" s="44">
        <f t="shared" si="2"/>
        <v>11.68</v>
      </c>
      <c r="R25" s="44"/>
      <c r="S25" s="91"/>
      <c r="T25" s="28"/>
      <c r="U25" s="28"/>
      <c r="V25" s="28"/>
      <c r="W25" s="28"/>
    </row>
    <row r="26" spans="1:23" ht="14.25" customHeight="1" x14ac:dyDescent="0.25">
      <c r="A26" s="106">
        <v>1991</v>
      </c>
      <c r="B26" s="105">
        <v>33451</v>
      </c>
      <c r="C26" s="90"/>
      <c r="D26" s="44">
        <v>42.75</v>
      </c>
      <c r="E26" s="44">
        <v>16.899999999999999</v>
      </c>
      <c r="F26" s="44"/>
      <c r="G26" s="44">
        <v>37.590000000000003</v>
      </c>
      <c r="H26" s="44">
        <v>15.72</v>
      </c>
      <c r="I26" s="44"/>
      <c r="J26" s="44">
        <v>39.75</v>
      </c>
      <c r="K26" s="44">
        <v>17.34</v>
      </c>
      <c r="L26" s="44"/>
      <c r="M26" s="44">
        <f>'4.1.1'!G42</f>
        <v>13.33</v>
      </c>
      <c r="N26" s="44">
        <f t="shared" si="0"/>
        <v>13.33</v>
      </c>
      <c r="O26" s="44"/>
      <c r="P26" s="44">
        <f>'4.1.1'!H42</f>
        <v>12.71</v>
      </c>
      <c r="Q26" s="44">
        <f t="shared" si="2"/>
        <v>11.420000000000002</v>
      </c>
      <c r="R26" s="44"/>
      <c r="S26" s="91"/>
      <c r="T26" s="28"/>
      <c r="U26" s="28"/>
      <c r="V26" s="28"/>
      <c r="W26" s="28"/>
    </row>
    <row r="27" spans="1:23" ht="14.25" customHeight="1" x14ac:dyDescent="0.25">
      <c r="A27" s="106">
        <v>1991</v>
      </c>
      <c r="B27" s="105">
        <v>33482</v>
      </c>
      <c r="C27" s="90"/>
      <c r="D27" s="44">
        <v>42.65</v>
      </c>
      <c r="E27" s="44">
        <v>16.8</v>
      </c>
      <c r="F27" s="44">
        <f>SUM(E25:E27)/3</f>
        <v>16.986666666666665</v>
      </c>
      <c r="G27" s="44">
        <v>37.65</v>
      </c>
      <c r="H27" s="44">
        <v>15.78</v>
      </c>
      <c r="I27" s="44">
        <f>SUM(H25:H27)/3</f>
        <v>15.766666666666667</v>
      </c>
      <c r="J27" s="44">
        <v>39.64</v>
      </c>
      <c r="K27" s="44">
        <v>17.23</v>
      </c>
      <c r="L27" s="44">
        <f>SUM(K25:K27)/3</f>
        <v>17.41</v>
      </c>
      <c r="M27" s="44">
        <f>'4.1.1'!G43</f>
        <v>13.64</v>
      </c>
      <c r="N27" s="44">
        <f t="shared" si="0"/>
        <v>13.64</v>
      </c>
      <c r="O27" s="44">
        <f>SUM(N25:N27)/3</f>
        <v>13.546666666666667</v>
      </c>
      <c r="P27" s="44">
        <f>'4.1.1'!H43</f>
        <v>13.01</v>
      </c>
      <c r="Q27" s="44">
        <f t="shared" si="2"/>
        <v>11.719999999999999</v>
      </c>
      <c r="R27" s="44">
        <f>SUM(Q25:Q27)/3</f>
        <v>11.606666666666667</v>
      </c>
      <c r="S27" s="91"/>
      <c r="T27" s="28"/>
      <c r="U27" s="28"/>
      <c r="V27" s="28"/>
      <c r="W27" s="28"/>
    </row>
    <row r="28" spans="1:23" ht="14.25" customHeight="1" x14ac:dyDescent="0.25">
      <c r="A28" s="106">
        <v>1991</v>
      </c>
      <c r="B28" s="105">
        <v>33512</v>
      </c>
      <c r="C28" s="90"/>
      <c r="D28" s="44">
        <v>42.54</v>
      </c>
      <c r="E28" s="44">
        <v>16.690000000000001</v>
      </c>
      <c r="F28" s="44"/>
      <c r="G28" s="44">
        <v>38.380000000000003</v>
      </c>
      <c r="H28" s="44">
        <v>16.510000000000002</v>
      </c>
      <c r="I28" s="44"/>
      <c r="J28" s="44">
        <v>39.56</v>
      </c>
      <c r="K28" s="44">
        <v>17.149999999999999</v>
      </c>
      <c r="L28" s="44"/>
      <c r="M28" s="44">
        <f>'4.1.1'!G44</f>
        <v>14.18</v>
      </c>
      <c r="N28" s="44">
        <f t="shared" si="0"/>
        <v>14.18</v>
      </c>
      <c r="O28" s="44"/>
      <c r="P28" s="44">
        <f>'4.1.1'!H44</f>
        <v>13.66</v>
      </c>
      <c r="Q28" s="44">
        <f t="shared" si="2"/>
        <v>12.370000000000001</v>
      </c>
      <c r="R28" s="44"/>
      <c r="S28" s="91"/>
      <c r="T28" s="28"/>
      <c r="U28" s="28"/>
      <c r="V28" s="28"/>
      <c r="W28" s="28"/>
    </row>
    <row r="29" spans="1:23" ht="14.25" customHeight="1" x14ac:dyDescent="0.25">
      <c r="A29" s="106">
        <v>1991</v>
      </c>
      <c r="B29" s="105">
        <v>33543</v>
      </c>
      <c r="C29" s="90"/>
      <c r="D29" s="44">
        <v>42.29</v>
      </c>
      <c r="E29" s="44">
        <v>16.440000000000001</v>
      </c>
      <c r="F29" s="44"/>
      <c r="G29" s="44">
        <v>39.19</v>
      </c>
      <c r="H29" s="44">
        <v>17.32</v>
      </c>
      <c r="I29" s="44"/>
      <c r="J29" s="44">
        <v>39.299999999999997</v>
      </c>
      <c r="K29" s="44">
        <v>16.89</v>
      </c>
      <c r="L29" s="44"/>
      <c r="M29" s="44">
        <f>'4.1.1'!G45</f>
        <v>14.33</v>
      </c>
      <c r="N29" s="44">
        <f t="shared" si="0"/>
        <v>14.33</v>
      </c>
      <c r="O29" s="44"/>
      <c r="P29" s="44">
        <f>'4.1.1'!H45</f>
        <v>14.25</v>
      </c>
      <c r="Q29" s="44">
        <f t="shared" si="2"/>
        <v>12.96</v>
      </c>
      <c r="R29" s="44"/>
      <c r="S29" s="91"/>
      <c r="T29" s="28"/>
      <c r="U29" s="28"/>
      <c r="V29" s="28"/>
      <c r="W29" s="28"/>
    </row>
    <row r="30" spans="1:23" ht="14.25" customHeight="1" x14ac:dyDescent="0.25">
      <c r="A30" s="106">
        <v>1991</v>
      </c>
      <c r="B30" s="105">
        <v>33573</v>
      </c>
      <c r="C30" s="90"/>
      <c r="D30" s="44">
        <v>41.18</v>
      </c>
      <c r="E30" s="44">
        <v>15.33</v>
      </c>
      <c r="F30" s="44">
        <f>SUM(E28:E30)/3</f>
        <v>16.153333333333332</v>
      </c>
      <c r="G30" s="44">
        <v>37.869999999999997</v>
      </c>
      <c r="H30" s="44">
        <v>16</v>
      </c>
      <c r="I30" s="44">
        <f>SUM(H28:H30)/3</f>
        <v>16.61</v>
      </c>
      <c r="J30" s="44">
        <v>38.18</v>
      </c>
      <c r="K30" s="44">
        <v>15.77</v>
      </c>
      <c r="L30" s="44">
        <f>SUM(K28:K30)/3</f>
        <v>16.603333333333335</v>
      </c>
      <c r="M30" s="44">
        <f>'4.1.1'!G46</f>
        <v>13.43</v>
      </c>
      <c r="N30" s="44">
        <f t="shared" si="0"/>
        <v>13.43</v>
      </c>
      <c r="O30" s="44">
        <f>SUM(N28:N30)/3</f>
        <v>13.979999999999999</v>
      </c>
      <c r="P30" s="44">
        <f>'4.1.1'!H46</f>
        <v>13.16</v>
      </c>
      <c r="Q30" s="44">
        <f t="shared" si="2"/>
        <v>11.870000000000001</v>
      </c>
      <c r="R30" s="44">
        <f>SUM(Q28:Q30)/3</f>
        <v>12.4</v>
      </c>
      <c r="S30" s="91"/>
      <c r="T30" s="28"/>
      <c r="U30" s="28"/>
      <c r="V30" s="28"/>
      <c r="W30" s="28"/>
    </row>
    <row r="31" spans="1:23" ht="14.25" customHeight="1" x14ac:dyDescent="0.25">
      <c r="A31" s="106">
        <v>1992</v>
      </c>
      <c r="B31" s="105">
        <v>33604</v>
      </c>
      <c r="C31" s="90"/>
      <c r="D31" s="44">
        <v>39.94</v>
      </c>
      <c r="E31" s="44">
        <v>14.09</v>
      </c>
      <c r="F31" s="44"/>
      <c r="G31" s="44">
        <v>36.76</v>
      </c>
      <c r="H31" s="44">
        <v>14.89</v>
      </c>
      <c r="I31" s="44"/>
      <c r="J31" s="44">
        <v>36.96</v>
      </c>
      <c r="K31" s="44">
        <v>14.55</v>
      </c>
      <c r="L31" s="44"/>
      <c r="M31" s="44">
        <f>'4.1.1'!G47</f>
        <v>12.47</v>
      </c>
      <c r="N31" s="44">
        <f t="shared" si="0"/>
        <v>12.47</v>
      </c>
      <c r="O31" s="44"/>
      <c r="P31" s="44">
        <f>'4.1.1'!H47</f>
        <v>12.02</v>
      </c>
      <c r="Q31" s="44">
        <f t="shared" si="2"/>
        <v>10.73</v>
      </c>
      <c r="R31" s="44"/>
      <c r="S31" s="91"/>
      <c r="T31" s="28"/>
      <c r="U31" s="28"/>
      <c r="V31" s="28"/>
      <c r="W31" s="28"/>
    </row>
    <row r="32" spans="1:23" ht="14.25" customHeight="1" x14ac:dyDescent="0.25">
      <c r="A32" s="106">
        <v>1992</v>
      </c>
      <c r="B32" s="105">
        <v>33635</v>
      </c>
      <c r="C32" s="90"/>
      <c r="D32" s="44">
        <v>40.65</v>
      </c>
      <c r="E32" s="44">
        <v>14.8</v>
      </c>
      <c r="F32" s="44"/>
      <c r="G32" s="44">
        <v>37.18</v>
      </c>
      <c r="H32" s="44">
        <v>15.31</v>
      </c>
      <c r="I32" s="44"/>
      <c r="J32" s="44">
        <v>37.64</v>
      </c>
      <c r="K32" s="44">
        <v>15.23</v>
      </c>
      <c r="L32" s="44"/>
      <c r="M32" s="44">
        <f>'4.1.1'!G48</f>
        <v>12.88</v>
      </c>
      <c r="N32" s="44">
        <f t="shared" si="0"/>
        <v>12.88</v>
      </c>
      <c r="O32" s="44"/>
      <c r="P32" s="44">
        <f>'4.1.1'!H48</f>
        <v>12.31</v>
      </c>
      <c r="Q32" s="44">
        <f t="shared" si="2"/>
        <v>11.02</v>
      </c>
      <c r="R32" s="44"/>
      <c r="S32" s="91"/>
      <c r="T32" s="28"/>
      <c r="U32" s="28"/>
      <c r="V32" s="28"/>
      <c r="W32" s="28"/>
    </row>
    <row r="33" spans="1:23" ht="14.25" customHeight="1" x14ac:dyDescent="0.25">
      <c r="A33" s="106">
        <v>1992</v>
      </c>
      <c r="B33" s="105">
        <v>33664</v>
      </c>
      <c r="C33" s="90"/>
      <c r="D33" s="44">
        <v>42.87</v>
      </c>
      <c r="E33" s="44">
        <v>15.08</v>
      </c>
      <c r="F33" s="44">
        <f>SUM(E31:E33)/3</f>
        <v>14.656666666666666</v>
      </c>
      <c r="G33" s="44">
        <v>37.770000000000003</v>
      </c>
      <c r="H33" s="44">
        <v>14.92</v>
      </c>
      <c r="I33" s="44">
        <f>SUM(H31:H33)/3</f>
        <v>15.040000000000001</v>
      </c>
      <c r="J33" s="44">
        <v>39.17</v>
      </c>
      <c r="K33" s="44">
        <v>15.75</v>
      </c>
      <c r="L33" s="44">
        <f>SUM(K31:K33)/3</f>
        <v>15.176666666666668</v>
      </c>
      <c r="M33" s="44">
        <f>'4.1.1'!G49</f>
        <v>14.4</v>
      </c>
      <c r="N33" s="44">
        <f t="shared" si="0"/>
        <v>14.4</v>
      </c>
      <c r="O33" s="44">
        <f>SUM(N31:N33)/3</f>
        <v>13.25</v>
      </c>
      <c r="P33" s="44">
        <f>'4.1.1'!H49</f>
        <v>11.98</v>
      </c>
      <c r="Q33" s="44">
        <f t="shared" ref="Q33:Q45" si="3">P33-1.35</f>
        <v>10.63</v>
      </c>
      <c r="R33" s="44">
        <f>SUM(Q31:Q33)/3</f>
        <v>10.793333333333335</v>
      </c>
      <c r="S33" s="91"/>
      <c r="T33" s="28"/>
      <c r="U33" s="28"/>
      <c r="V33" s="28"/>
      <c r="W33" s="28"/>
    </row>
    <row r="34" spans="1:23" ht="14.25" customHeight="1" x14ac:dyDescent="0.25">
      <c r="A34" s="106">
        <v>1992</v>
      </c>
      <c r="B34" s="105">
        <v>33695</v>
      </c>
      <c r="C34" s="90"/>
      <c r="D34" s="44">
        <v>43.07</v>
      </c>
      <c r="E34" s="44">
        <v>15.28</v>
      </c>
      <c r="F34" s="44"/>
      <c r="G34" s="44">
        <v>37.950000000000003</v>
      </c>
      <c r="H34" s="44">
        <v>15.1</v>
      </c>
      <c r="I34" s="44"/>
      <c r="J34" s="44">
        <v>39.21</v>
      </c>
      <c r="K34" s="44">
        <v>15.79</v>
      </c>
      <c r="L34" s="44"/>
      <c r="M34" s="44">
        <f>'4.1.1'!G50</f>
        <v>12.64</v>
      </c>
      <c r="N34" s="44">
        <f t="shared" si="0"/>
        <v>12.64</v>
      </c>
      <c r="O34" s="44"/>
      <c r="P34" s="44">
        <f>'4.1.1'!H50</f>
        <v>12.16</v>
      </c>
      <c r="Q34" s="44">
        <f t="shared" si="3"/>
        <v>10.81</v>
      </c>
      <c r="R34" s="44"/>
      <c r="S34" s="91"/>
      <c r="T34" s="28"/>
      <c r="U34" s="28"/>
      <c r="V34" s="28"/>
      <c r="W34" s="28"/>
    </row>
    <row r="35" spans="1:23" ht="14.25" customHeight="1" x14ac:dyDescent="0.25">
      <c r="A35" s="106">
        <v>1992</v>
      </c>
      <c r="B35" s="105">
        <v>33725</v>
      </c>
      <c r="C35" s="90"/>
      <c r="D35" s="44">
        <v>43.71</v>
      </c>
      <c r="E35" s="44">
        <v>15.92</v>
      </c>
      <c r="F35" s="44"/>
      <c r="G35" s="44">
        <v>38.61</v>
      </c>
      <c r="H35" s="44">
        <v>15.76</v>
      </c>
      <c r="I35" s="44"/>
      <c r="J35" s="44">
        <v>40.04</v>
      </c>
      <c r="K35" s="44">
        <v>16.62</v>
      </c>
      <c r="L35" s="44"/>
      <c r="M35" s="44">
        <f>'4.1.1'!G51</f>
        <v>12.62</v>
      </c>
      <c r="N35" s="44">
        <f t="shared" si="0"/>
        <v>12.62</v>
      </c>
      <c r="O35" s="44"/>
      <c r="P35" s="44">
        <f>'4.1.1'!H51</f>
        <v>12.34</v>
      </c>
      <c r="Q35" s="44">
        <f t="shared" si="3"/>
        <v>10.99</v>
      </c>
      <c r="R35" s="44"/>
      <c r="S35" s="91"/>
      <c r="T35" s="28"/>
      <c r="U35" s="28"/>
      <c r="V35" s="28"/>
      <c r="W35" s="28"/>
    </row>
    <row r="36" spans="1:23" ht="14.25" customHeight="1" x14ac:dyDescent="0.25">
      <c r="A36" s="106">
        <v>1992</v>
      </c>
      <c r="B36" s="105">
        <v>33756</v>
      </c>
      <c r="C36" s="90"/>
      <c r="D36" s="44">
        <v>44.33</v>
      </c>
      <c r="E36" s="44">
        <v>16.54</v>
      </c>
      <c r="F36" s="44">
        <f>SUM(E34:E36)/3</f>
        <v>15.913333333333332</v>
      </c>
      <c r="G36" s="44">
        <v>38.51</v>
      </c>
      <c r="H36" s="44">
        <v>15.66</v>
      </c>
      <c r="I36" s="44">
        <f>SUM(H34:H36)/3</f>
        <v>15.506666666666666</v>
      </c>
      <c r="J36" s="44">
        <v>40.409999999999997</v>
      </c>
      <c r="K36" s="44">
        <v>16.989999999999998</v>
      </c>
      <c r="L36" s="44">
        <f>SUM(K34:K36)/3</f>
        <v>16.466666666666665</v>
      </c>
      <c r="M36" s="44">
        <f>'4.1.1'!G52</f>
        <v>12.66</v>
      </c>
      <c r="N36" s="44">
        <f t="shared" si="0"/>
        <v>12.66</v>
      </c>
      <c r="O36" s="44">
        <f>SUM(N34:N36)/3</f>
        <v>12.64</v>
      </c>
      <c r="P36" s="44">
        <f>'4.1.1'!H52</f>
        <v>12.33</v>
      </c>
      <c r="Q36" s="44">
        <f t="shared" si="3"/>
        <v>10.98</v>
      </c>
      <c r="R36" s="44">
        <f>SUM(Q34:Q36)/3</f>
        <v>10.926666666666668</v>
      </c>
      <c r="S36" s="91"/>
      <c r="T36" s="28"/>
      <c r="U36" s="28"/>
      <c r="V36" s="28"/>
      <c r="W36" s="28"/>
    </row>
    <row r="37" spans="1:23" ht="14.25" customHeight="1" x14ac:dyDescent="0.25">
      <c r="A37" s="106">
        <v>1992</v>
      </c>
      <c r="B37" s="105">
        <v>33786</v>
      </c>
      <c r="C37" s="90"/>
      <c r="D37" s="44">
        <v>43.12</v>
      </c>
      <c r="E37" s="44">
        <v>15.32</v>
      </c>
      <c r="F37" s="44"/>
      <c r="G37" s="44">
        <v>38.26</v>
      </c>
      <c r="H37" s="44">
        <v>15.4</v>
      </c>
      <c r="I37" s="44"/>
      <c r="J37" s="44">
        <v>39.46</v>
      </c>
      <c r="K37" s="44">
        <v>16.03</v>
      </c>
      <c r="L37" s="44"/>
      <c r="M37" s="44">
        <f>'4.1.1'!G53</f>
        <v>12.41</v>
      </c>
      <c r="N37" s="44">
        <f t="shared" si="0"/>
        <v>12.41</v>
      </c>
      <c r="O37" s="44"/>
      <c r="P37" s="44">
        <f>'4.1.1'!H53</f>
        <v>11.98</v>
      </c>
      <c r="Q37" s="44">
        <f t="shared" si="3"/>
        <v>10.63</v>
      </c>
      <c r="R37" s="44"/>
      <c r="S37" s="91"/>
      <c r="T37" s="28"/>
      <c r="U37" s="28"/>
      <c r="V37" s="28"/>
      <c r="W37" s="28"/>
    </row>
    <row r="38" spans="1:23" ht="14.25" customHeight="1" x14ac:dyDescent="0.25">
      <c r="A38" s="106">
        <v>1992</v>
      </c>
      <c r="B38" s="105">
        <v>33817</v>
      </c>
      <c r="C38" s="90"/>
      <c r="D38" s="44">
        <v>42.33</v>
      </c>
      <c r="E38" s="44">
        <v>14.54</v>
      </c>
      <c r="F38" s="44"/>
      <c r="G38" s="44">
        <v>37.869999999999997</v>
      </c>
      <c r="H38" s="44">
        <v>15.02</v>
      </c>
      <c r="I38" s="44"/>
      <c r="J38" s="44">
        <v>38.67</v>
      </c>
      <c r="K38" s="44">
        <v>15.25</v>
      </c>
      <c r="L38" s="44"/>
      <c r="M38" s="44">
        <f>'4.1.1'!G54</f>
        <v>12.04</v>
      </c>
      <c r="N38" s="44">
        <f t="shared" si="0"/>
        <v>12.04</v>
      </c>
      <c r="O38" s="44"/>
      <c r="P38" s="44">
        <f>'4.1.1'!H54</f>
        <v>11.6</v>
      </c>
      <c r="Q38" s="44">
        <f t="shared" si="3"/>
        <v>10.25</v>
      </c>
      <c r="R38" s="44"/>
      <c r="S38" s="91"/>
      <c r="T38" s="28"/>
      <c r="U38" s="28"/>
      <c r="V38" s="28"/>
      <c r="W38" s="28"/>
    </row>
    <row r="39" spans="1:23" ht="14.25" customHeight="1" x14ac:dyDescent="0.25">
      <c r="A39" s="106">
        <v>1992</v>
      </c>
      <c r="B39" s="105">
        <v>33848</v>
      </c>
      <c r="C39" s="90"/>
      <c r="D39" s="44">
        <v>42.15</v>
      </c>
      <c r="E39" s="44">
        <v>14.36</v>
      </c>
      <c r="F39" s="44">
        <f>SUM(E37:E39)/3</f>
        <v>14.74</v>
      </c>
      <c r="G39" s="44">
        <v>37.68</v>
      </c>
      <c r="H39" s="44">
        <v>14.83</v>
      </c>
      <c r="I39" s="44">
        <f>SUM(H37:H39)/3</f>
        <v>15.083333333333334</v>
      </c>
      <c r="J39" s="44">
        <v>38.43</v>
      </c>
      <c r="K39" s="44">
        <v>15.01</v>
      </c>
      <c r="L39" s="44">
        <f>SUM(K37:K39)/3</f>
        <v>15.43</v>
      </c>
      <c r="M39" s="44">
        <f>'4.1.1'!G55</f>
        <v>12.44</v>
      </c>
      <c r="N39" s="44">
        <f t="shared" si="0"/>
        <v>12.44</v>
      </c>
      <c r="O39" s="44">
        <f>SUM(N37:N39)/3</f>
        <v>12.296666666666667</v>
      </c>
      <c r="P39" s="44">
        <f>'4.1.1'!H55</f>
        <v>12.23</v>
      </c>
      <c r="Q39" s="44">
        <f t="shared" si="3"/>
        <v>10.88</v>
      </c>
      <c r="R39" s="44">
        <f>SUM(Q37:Q39)/3</f>
        <v>10.586666666666668</v>
      </c>
      <c r="S39" s="91"/>
      <c r="T39" s="28"/>
      <c r="U39" s="28"/>
      <c r="V39" s="28"/>
      <c r="W39" s="28"/>
    </row>
    <row r="40" spans="1:23" ht="14.25" customHeight="1" x14ac:dyDescent="0.25">
      <c r="A40" s="106">
        <v>1992</v>
      </c>
      <c r="B40" s="105">
        <v>33878</v>
      </c>
      <c r="C40" s="90"/>
      <c r="D40" s="44">
        <v>43.7</v>
      </c>
      <c r="E40" s="44">
        <v>15.91</v>
      </c>
      <c r="F40" s="44"/>
      <c r="G40" s="44">
        <v>39.369999999999997</v>
      </c>
      <c r="H40" s="44">
        <v>16.52</v>
      </c>
      <c r="I40" s="44"/>
      <c r="J40" s="44">
        <v>40.03</v>
      </c>
      <c r="K40" s="44">
        <v>16.61</v>
      </c>
      <c r="L40" s="44"/>
      <c r="M40" s="44">
        <f>'4.1.1'!G56</f>
        <v>13.75</v>
      </c>
      <c r="N40" s="44">
        <f t="shared" si="0"/>
        <v>13.75</v>
      </c>
      <c r="O40" s="44"/>
      <c r="P40" s="44">
        <f>'4.1.1'!H56</f>
        <v>13.35</v>
      </c>
      <c r="Q40" s="44">
        <f t="shared" si="3"/>
        <v>12</v>
      </c>
      <c r="R40" s="44"/>
      <c r="S40" s="91"/>
      <c r="T40" s="28"/>
      <c r="U40" s="28"/>
      <c r="V40" s="28"/>
      <c r="W40" s="28"/>
    </row>
    <row r="41" spans="1:23" ht="14.25" customHeight="1" x14ac:dyDescent="0.25">
      <c r="A41" s="106">
        <v>1992</v>
      </c>
      <c r="B41" s="105">
        <v>33909</v>
      </c>
      <c r="C41" s="90"/>
      <c r="D41" s="44">
        <v>44.01</v>
      </c>
      <c r="E41" s="44">
        <v>16.22</v>
      </c>
      <c r="F41" s="44"/>
      <c r="G41" s="44">
        <v>40.18</v>
      </c>
      <c r="H41" s="44">
        <v>17.329999999999998</v>
      </c>
      <c r="I41" s="44"/>
      <c r="J41" s="44">
        <v>40.54</v>
      </c>
      <c r="K41" s="44">
        <v>17.12</v>
      </c>
      <c r="L41" s="44"/>
      <c r="M41" s="44">
        <f>'4.1.1'!G57</f>
        <v>14.46</v>
      </c>
      <c r="N41" s="44">
        <f t="shared" si="0"/>
        <v>14.46</v>
      </c>
      <c r="O41" s="44"/>
      <c r="P41" s="44">
        <f>'4.1.1'!H57</f>
        <v>14.09</v>
      </c>
      <c r="Q41" s="44">
        <f t="shared" si="3"/>
        <v>12.74</v>
      </c>
      <c r="R41" s="44"/>
      <c r="S41" s="91"/>
      <c r="T41" s="28"/>
      <c r="U41" s="28"/>
      <c r="V41" s="28"/>
      <c r="W41" s="28"/>
    </row>
    <row r="42" spans="1:23" ht="14.25" customHeight="1" x14ac:dyDescent="0.25">
      <c r="A42" s="106">
        <v>1992</v>
      </c>
      <c r="B42" s="105">
        <v>33939</v>
      </c>
      <c r="C42" s="90"/>
      <c r="D42" s="44">
        <v>43.62</v>
      </c>
      <c r="E42" s="44">
        <v>15.83</v>
      </c>
      <c r="F42" s="44">
        <f>SUM(E40:E42)/3</f>
        <v>15.986666666666665</v>
      </c>
      <c r="G42" s="44">
        <v>39.549999999999997</v>
      </c>
      <c r="H42" s="44">
        <v>16.7</v>
      </c>
      <c r="I42" s="44">
        <f>SUM(H40:H42)/3</f>
        <v>16.849999999999998</v>
      </c>
      <c r="J42" s="44">
        <v>39.96</v>
      </c>
      <c r="K42" s="44">
        <v>16.54</v>
      </c>
      <c r="L42" s="44">
        <f>SUM(K40:K42)/3</f>
        <v>16.756666666666668</v>
      </c>
      <c r="M42" s="44">
        <f>'4.1.1'!G58</f>
        <v>13.89</v>
      </c>
      <c r="N42" s="44">
        <f t="shared" si="0"/>
        <v>13.89</v>
      </c>
      <c r="O42" s="44">
        <f>SUM(N40:N42)/3</f>
        <v>14.033333333333333</v>
      </c>
      <c r="P42" s="44">
        <f>'4.1.1'!H58</f>
        <v>13.52</v>
      </c>
      <c r="Q42" s="44">
        <f t="shared" si="3"/>
        <v>12.17</v>
      </c>
      <c r="R42" s="44">
        <f>SUM(Q40:Q42)/3</f>
        <v>12.303333333333335</v>
      </c>
      <c r="S42" s="91"/>
      <c r="T42" s="28"/>
      <c r="U42" s="28"/>
      <c r="V42" s="28"/>
      <c r="W42" s="28"/>
    </row>
    <row r="43" spans="1:23" ht="14.25" customHeight="1" x14ac:dyDescent="0.25">
      <c r="A43" s="106">
        <v>1993</v>
      </c>
      <c r="B43" s="105">
        <v>33970</v>
      </c>
      <c r="C43" s="90"/>
      <c r="D43" s="44">
        <v>43.63</v>
      </c>
      <c r="E43" s="44">
        <v>15.84</v>
      </c>
      <c r="F43" s="44"/>
      <c r="G43" s="44">
        <v>40.04</v>
      </c>
      <c r="H43" s="44">
        <v>17.190000000000001</v>
      </c>
      <c r="I43" s="44"/>
      <c r="J43" s="44">
        <v>40.11</v>
      </c>
      <c r="K43" s="44">
        <v>16.690000000000001</v>
      </c>
      <c r="L43" s="44"/>
      <c r="M43" s="44">
        <f>'4.1.1'!G59</f>
        <v>14.1</v>
      </c>
      <c r="N43" s="44">
        <f t="shared" si="0"/>
        <v>14.1</v>
      </c>
      <c r="O43" s="44"/>
      <c r="P43" s="44">
        <f>'4.1.1'!H59</f>
        <v>13.52</v>
      </c>
      <c r="Q43" s="44">
        <f t="shared" si="3"/>
        <v>12.17</v>
      </c>
      <c r="R43" s="44"/>
      <c r="S43" s="91"/>
      <c r="T43" s="28"/>
      <c r="U43" s="28"/>
      <c r="V43" s="28"/>
      <c r="W43" s="28"/>
    </row>
    <row r="44" spans="1:23" ht="14.25" customHeight="1" x14ac:dyDescent="0.25">
      <c r="A44" s="106">
        <v>1993</v>
      </c>
      <c r="B44" s="105">
        <v>34001</v>
      </c>
      <c r="C44" s="90"/>
      <c r="D44" s="44">
        <v>44.22</v>
      </c>
      <c r="E44" s="44">
        <v>16.43</v>
      </c>
      <c r="F44" s="44"/>
      <c r="G44" s="44">
        <v>40.69</v>
      </c>
      <c r="H44" s="44">
        <v>17.84</v>
      </c>
      <c r="I44" s="44"/>
      <c r="J44" s="44">
        <v>40.57</v>
      </c>
      <c r="K44" s="44">
        <v>17.149999999999999</v>
      </c>
      <c r="L44" s="44"/>
      <c r="M44" s="44">
        <f>'4.1.1'!G60</f>
        <v>14.41</v>
      </c>
      <c r="N44" s="44">
        <f t="shared" si="0"/>
        <v>14.41</v>
      </c>
      <c r="O44" s="44"/>
      <c r="P44" s="44">
        <f>'4.1.1'!H60</f>
        <v>13.81</v>
      </c>
      <c r="Q44" s="44">
        <f t="shared" si="3"/>
        <v>12.46</v>
      </c>
      <c r="R44" s="44"/>
      <c r="S44" s="91"/>
      <c r="T44" s="28"/>
      <c r="U44" s="28"/>
      <c r="V44" s="28"/>
      <c r="W44" s="28"/>
    </row>
    <row r="45" spans="1:23" ht="14.25" customHeight="1" x14ac:dyDescent="0.25">
      <c r="A45" s="106">
        <v>1993</v>
      </c>
      <c r="B45" s="105">
        <v>34029</v>
      </c>
      <c r="C45" s="90"/>
      <c r="D45" s="44">
        <v>44.87</v>
      </c>
      <c r="E45" s="44">
        <v>14.29</v>
      </c>
      <c r="F45" s="44">
        <f>SUM(E43:E45)/3</f>
        <v>15.519999999999998</v>
      </c>
      <c r="G45" s="44">
        <v>41.16</v>
      </c>
      <c r="H45" s="44">
        <v>18.309999999999999</v>
      </c>
      <c r="I45" s="44">
        <f>SUM(H43:H45)/3</f>
        <v>17.78</v>
      </c>
      <c r="J45" s="44">
        <v>41.23</v>
      </c>
      <c r="K45" s="44">
        <v>17.809999999999999</v>
      </c>
      <c r="L45" s="44">
        <f>SUM(K43:K45)/3</f>
        <v>17.216666666666669</v>
      </c>
      <c r="M45" s="44">
        <f>'4.1.1'!G61</f>
        <v>14.53</v>
      </c>
      <c r="N45" s="44">
        <f t="shared" si="0"/>
        <v>14.53</v>
      </c>
      <c r="O45" s="44">
        <f>SUM(N43:N45)/3</f>
        <v>14.346666666666666</v>
      </c>
      <c r="P45" s="44">
        <f>'4.1.1'!H61</f>
        <v>14.04</v>
      </c>
      <c r="Q45" s="44">
        <f t="shared" si="3"/>
        <v>12.69</v>
      </c>
      <c r="R45" s="44">
        <f>SUM(Q43:Q45)/3</f>
        <v>12.44</v>
      </c>
      <c r="S45" s="91"/>
      <c r="T45" s="28"/>
      <c r="U45" s="28"/>
      <c r="V45" s="28"/>
      <c r="W45" s="28"/>
    </row>
    <row r="46" spans="1:23" ht="14.25" customHeight="1" x14ac:dyDescent="0.25">
      <c r="A46" s="106">
        <v>1993</v>
      </c>
      <c r="B46" s="105">
        <v>34060</v>
      </c>
      <c r="C46" s="90"/>
      <c r="D46" s="44">
        <v>46.67</v>
      </c>
      <c r="E46" s="44">
        <v>16.09</v>
      </c>
      <c r="F46" s="44"/>
      <c r="G46" s="44">
        <v>41.94</v>
      </c>
      <c r="H46" s="44">
        <v>16.8</v>
      </c>
      <c r="I46" s="44"/>
      <c r="J46" s="44">
        <v>42.6</v>
      </c>
      <c r="K46" s="44">
        <v>16.84</v>
      </c>
      <c r="L46" s="44"/>
      <c r="M46" s="44">
        <f>'4.1.1'!G62</f>
        <v>14.07</v>
      </c>
      <c r="N46" s="44">
        <f t="shared" si="0"/>
        <v>14.07</v>
      </c>
      <c r="O46" s="44"/>
      <c r="P46" s="44">
        <f>'4.1.1'!H62</f>
        <v>14.34</v>
      </c>
      <c r="Q46" s="44">
        <f t="shared" ref="Q46:Q53" si="4">P46-1.49</f>
        <v>12.85</v>
      </c>
      <c r="R46" s="44"/>
      <c r="S46" s="91"/>
      <c r="T46" s="28"/>
      <c r="U46" s="28"/>
      <c r="V46" s="28"/>
      <c r="W46" s="28"/>
    </row>
    <row r="47" spans="1:23" ht="14.25" customHeight="1" x14ac:dyDescent="0.25">
      <c r="A47" s="106">
        <v>1993</v>
      </c>
      <c r="B47" s="105">
        <v>34090</v>
      </c>
      <c r="C47" s="90"/>
      <c r="D47" s="44">
        <v>46.84</v>
      </c>
      <c r="E47" s="44">
        <v>16.260000000000002</v>
      </c>
      <c r="F47" s="44"/>
      <c r="G47" s="44">
        <v>42.03</v>
      </c>
      <c r="H47" s="44">
        <v>16.89</v>
      </c>
      <c r="I47" s="44"/>
      <c r="J47" s="44">
        <v>42.75</v>
      </c>
      <c r="K47" s="44">
        <v>16.989999999999998</v>
      </c>
      <c r="L47" s="44"/>
      <c r="M47" s="44">
        <f>'4.1.1'!G63</f>
        <v>13.73</v>
      </c>
      <c r="N47" s="44">
        <f t="shared" si="0"/>
        <v>13.73</v>
      </c>
      <c r="O47" s="44"/>
      <c r="P47" s="44">
        <f>'4.1.1'!H63</f>
        <v>13.73</v>
      </c>
      <c r="Q47" s="44">
        <f t="shared" si="4"/>
        <v>12.24</v>
      </c>
      <c r="R47" s="44"/>
      <c r="S47" s="91"/>
      <c r="T47" s="28"/>
      <c r="U47" s="28"/>
      <c r="V47" s="28"/>
      <c r="W47" s="28"/>
    </row>
    <row r="48" spans="1:23" ht="14.25" customHeight="1" x14ac:dyDescent="0.25">
      <c r="A48" s="106">
        <v>1993</v>
      </c>
      <c r="B48" s="105">
        <v>34121</v>
      </c>
      <c r="C48" s="90"/>
      <c r="D48" s="44">
        <v>47.35</v>
      </c>
      <c r="E48" s="44">
        <v>16.77</v>
      </c>
      <c r="F48" s="44">
        <f>SUM(E46:E48)/3</f>
        <v>16.373333333333335</v>
      </c>
      <c r="G48" s="44">
        <v>42.29</v>
      </c>
      <c r="H48" s="44">
        <v>17.149999999999999</v>
      </c>
      <c r="I48" s="44">
        <f>SUM(H46:H48)/3</f>
        <v>16.946666666666665</v>
      </c>
      <c r="J48" s="44">
        <v>43.12</v>
      </c>
      <c r="K48" s="44">
        <v>17.350000000000001</v>
      </c>
      <c r="L48" s="44">
        <f>SUM(K46:K48)/3</f>
        <v>17.059999999999999</v>
      </c>
      <c r="M48" s="44">
        <f>'4.1.1'!G64</f>
        <v>13.33</v>
      </c>
      <c r="N48" s="44">
        <f t="shared" si="0"/>
        <v>13.33</v>
      </c>
      <c r="O48" s="44">
        <f>SUM(N46:N48)/3</f>
        <v>13.71</v>
      </c>
      <c r="P48" s="44">
        <f>'4.1.1'!H64</f>
        <v>13.26</v>
      </c>
      <c r="Q48" s="44">
        <f t="shared" si="4"/>
        <v>11.77</v>
      </c>
      <c r="R48" s="44">
        <f>SUM(Q46:Q48)/3</f>
        <v>12.286666666666667</v>
      </c>
      <c r="S48" s="91"/>
      <c r="T48" s="28"/>
      <c r="U48" s="28"/>
      <c r="V48" s="28"/>
      <c r="W48" s="28"/>
    </row>
    <row r="49" spans="1:23" ht="14.25" customHeight="1" x14ac:dyDescent="0.25">
      <c r="A49" s="106">
        <v>1993</v>
      </c>
      <c r="B49" s="105">
        <v>34151</v>
      </c>
      <c r="C49" s="90"/>
      <c r="D49" s="44">
        <v>46.69</v>
      </c>
      <c r="E49" s="44">
        <v>16.11</v>
      </c>
      <c r="F49" s="44"/>
      <c r="G49" s="44">
        <v>42.07</v>
      </c>
      <c r="H49" s="44">
        <v>16.93</v>
      </c>
      <c r="I49" s="44"/>
      <c r="J49" s="44">
        <v>42.58</v>
      </c>
      <c r="K49" s="44">
        <v>16.82</v>
      </c>
      <c r="L49" s="44"/>
      <c r="M49" s="44">
        <f>'4.1.1'!G65</f>
        <v>13.1</v>
      </c>
      <c r="N49" s="44">
        <f t="shared" si="0"/>
        <v>13.1</v>
      </c>
      <c r="O49" s="44"/>
      <c r="P49" s="44">
        <f>'4.1.1'!H65</f>
        <v>12.88</v>
      </c>
      <c r="Q49" s="44">
        <f t="shared" si="4"/>
        <v>11.39</v>
      </c>
      <c r="R49" s="44"/>
      <c r="S49" s="91"/>
      <c r="T49" s="28"/>
      <c r="U49" s="28"/>
      <c r="V49" s="28"/>
      <c r="W49" s="28"/>
    </row>
    <row r="50" spans="1:23" ht="14.25" customHeight="1" x14ac:dyDescent="0.25">
      <c r="A50" s="106">
        <v>1993</v>
      </c>
      <c r="B50" s="105">
        <v>34182</v>
      </c>
      <c r="C50" s="90"/>
      <c r="D50" s="44">
        <v>46.35</v>
      </c>
      <c r="E50" s="44">
        <v>15.77</v>
      </c>
      <c r="F50" s="44"/>
      <c r="G50" s="44">
        <v>41.77</v>
      </c>
      <c r="H50" s="44">
        <v>16.63</v>
      </c>
      <c r="I50" s="44"/>
      <c r="J50" s="44">
        <v>42.26</v>
      </c>
      <c r="K50" s="44">
        <v>16.5</v>
      </c>
      <c r="L50" s="44"/>
      <c r="M50" s="44">
        <f>'4.1.1'!G66</f>
        <v>12.87</v>
      </c>
      <c r="N50" s="44">
        <f t="shared" si="0"/>
        <v>12.87</v>
      </c>
      <c r="O50" s="44"/>
      <c r="P50" s="44">
        <f>'4.1.1'!H66</f>
        <v>12.66</v>
      </c>
      <c r="Q50" s="44">
        <f t="shared" si="4"/>
        <v>11.17</v>
      </c>
      <c r="R50" s="44"/>
      <c r="S50" s="91"/>
      <c r="T50" s="28"/>
      <c r="U50" s="28"/>
      <c r="V50" s="28"/>
      <c r="W50" s="28"/>
    </row>
    <row r="51" spans="1:23" ht="14.25" customHeight="1" x14ac:dyDescent="0.25">
      <c r="A51" s="106">
        <v>1993</v>
      </c>
      <c r="B51" s="105">
        <v>34213</v>
      </c>
      <c r="C51" s="90"/>
      <c r="D51" s="44">
        <v>46.5</v>
      </c>
      <c r="E51" s="44">
        <v>15.92</v>
      </c>
      <c r="F51" s="44">
        <f>SUM(E49:E51)/3</f>
        <v>15.933333333333332</v>
      </c>
      <c r="G51" s="44">
        <v>42.03</v>
      </c>
      <c r="H51" s="44">
        <v>16.89</v>
      </c>
      <c r="I51" s="44">
        <f>SUM(H49:H51)/3</f>
        <v>16.816666666666666</v>
      </c>
      <c r="J51" s="44">
        <v>42.54</v>
      </c>
      <c r="K51" s="44">
        <v>16.78</v>
      </c>
      <c r="L51" s="44">
        <f>SUM(K49:K51)/3</f>
        <v>16.7</v>
      </c>
      <c r="M51" s="44">
        <f>'4.1.1'!G67</f>
        <v>12.84</v>
      </c>
      <c r="N51" s="44">
        <f t="shared" si="0"/>
        <v>12.84</v>
      </c>
      <c r="O51" s="44">
        <f>SUM(N49:N51)/3</f>
        <v>12.936666666666667</v>
      </c>
      <c r="P51" s="44">
        <f>'4.1.1'!H67</f>
        <v>12.72</v>
      </c>
      <c r="Q51" s="44">
        <f t="shared" si="4"/>
        <v>11.23</v>
      </c>
      <c r="R51" s="44">
        <f>SUM(Q49:Q51)/3</f>
        <v>11.263333333333335</v>
      </c>
      <c r="S51" s="91"/>
      <c r="T51" s="28"/>
      <c r="U51" s="28"/>
      <c r="V51" s="28"/>
      <c r="W51" s="28"/>
    </row>
    <row r="52" spans="1:23" ht="14.25" customHeight="1" x14ac:dyDescent="0.25">
      <c r="A52" s="106">
        <v>1993</v>
      </c>
      <c r="B52" s="105">
        <v>34243</v>
      </c>
      <c r="C52" s="90"/>
      <c r="D52" s="44">
        <v>46.03</v>
      </c>
      <c r="E52" s="44">
        <v>15.45</v>
      </c>
      <c r="F52" s="44"/>
      <c r="G52" s="44">
        <v>41.92</v>
      </c>
      <c r="H52" s="44">
        <v>16.78</v>
      </c>
      <c r="I52" s="44"/>
      <c r="J52" s="44">
        <v>41.95</v>
      </c>
      <c r="K52" s="44">
        <v>16.190000000000001</v>
      </c>
      <c r="L52" s="44"/>
      <c r="M52" s="44">
        <f>'4.1.1'!G68</f>
        <v>13.64</v>
      </c>
      <c r="N52" s="44">
        <f t="shared" si="0"/>
        <v>13.64</v>
      </c>
      <c r="O52" s="44"/>
      <c r="P52" s="44">
        <f>'4.1.1'!H68</f>
        <v>13.51</v>
      </c>
      <c r="Q52" s="44">
        <f t="shared" si="4"/>
        <v>12.02</v>
      </c>
      <c r="R52" s="44"/>
      <c r="S52" s="91"/>
      <c r="T52" s="28"/>
      <c r="U52" s="28"/>
      <c r="V52" s="28"/>
      <c r="W52" s="28"/>
    </row>
    <row r="53" spans="1:23" ht="14.25" customHeight="1" x14ac:dyDescent="0.25">
      <c r="A53" s="106">
        <v>1993</v>
      </c>
      <c r="B53" s="105">
        <v>34274</v>
      </c>
      <c r="C53" s="90"/>
      <c r="D53" s="44">
        <v>46.08</v>
      </c>
      <c r="E53" s="44">
        <v>15.51</v>
      </c>
      <c r="F53" s="44"/>
      <c r="G53" s="44">
        <v>42.56</v>
      </c>
      <c r="H53" s="44">
        <v>17.420000000000002</v>
      </c>
      <c r="I53" s="44"/>
      <c r="J53" s="44">
        <v>42.03</v>
      </c>
      <c r="K53" s="44">
        <v>16.27</v>
      </c>
      <c r="L53" s="44"/>
      <c r="M53" s="44">
        <f>'4.1.1'!G69</f>
        <v>13.68</v>
      </c>
      <c r="N53" s="44">
        <f t="shared" si="0"/>
        <v>13.68</v>
      </c>
      <c r="O53" s="44"/>
      <c r="P53" s="44">
        <f>'4.1.1'!H69</f>
        <v>13.42</v>
      </c>
      <c r="Q53" s="44">
        <f t="shared" si="4"/>
        <v>11.93</v>
      </c>
      <c r="R53" s="44"/>
      <c r="S53" s="91"/>
      <c r="T53" s="28"/>
      <c r="U53" s="28"/>
      <c r="V53" s="28"/>
      <c r="W53" s="28"/>
    </row>
    <row r="54" spans="1:23" ht="14.25" customHeight="1" x14ac:dyDescent="0.25">
      <c r="A54" s="106">
        <v>1993</v>
      </c>
      <c r="B54" s="105">
        <v>34304</v>
      </c>
      <c r="C54" s="90"/>
      <c r="D54" s="44">
        <v>47.47</v>
      </c>
      <c r="E54" s="44">
        <v>14.33</v>
      </c>
      <c r="F54" s="44">
        <f>SUM(E52:E54)/3</f>
        <v>15.096666666666666</v>
      </c>
      <c r="G54" s="44">
        <v>43.92</v>
      </c>
      <c r="H54" s="44">
        <v>16.22</v>
      </c>
      <c r="I54" s="44">
        <f>SUM(H52:H54)/3</f>
        <v>16.806666666666668</v>
      </c>
      <c r="J54" s="44">
        <v>43.23</v>
      </c>
      <c r="K54" s="44">
        <v>14.91</v>
      </c>
      <c r="L54" s="44">
        <f>SUM(K52:K54)/3</f>
        <v>15.790000000000001</v>
      </c>
      <c r="M54" s="44">
        <f>'4.1.1'!G70</f>
        <v>13.35</v>
      </c>
      <c r="N54" s="44">
        <f t="shared" si="0"/>
        <v>13.35</v>
      </c>
      <c r="O54" s="44">
        <f>SUM(N52:N54)/3</f>
        <v>13.556666666666667</v>
      </c>
      <c r="P54" s="44">
        <f>'4.1.1'!H70</f>
        <v>13.14</v>
      </c>
      <c r="Q54" s="44">
        <f t="shared" ref="Q54:Q65" si="5">P54-1.64</f>
        <v>11.5</v>
      </c>
      <c r="R54" s="44">
        <f>SUM(Q52:Q54)/3</f>
        <v>11.816666666666668</v>
      </c>
      <c r="S54" s="91"/>
      <c r="T54" s="28"/>
      <c r="U54" s="28"/>
      <c r="V54" s="28"/>
      <c r="W54" s="28"/>
    </row>
    <row r="55" spans="1:23" ht="14.25" customHeight="1" x14ac:dyDescent="0.25">
      <c r="A55" s="106">
        <v>1994</v>
      </c>
      <c r="B55" s="105">
        <v>34335</v>
      </c>
      <c r="C55" s="90"/>
      <c r="D55" s="44">
        <v>47.23</v>
      </c>
      <c r="E55" s="44">
        <v>14.09</v>
      </c>
      <c r="F55" s="44"/>
      <c r="G55" s="44">
        <v>44.02</v>
      </c>
      <c r="H55" s="44">
        <v>16.32</v>
      </c>
      <c r="I55" s="44"/>
      <c r="J55" s="44">
        <v>43.26</v>
      </c>
      <c r="K55" s="44">
        <v>14.94</v>
      </c>
      <c r="L55" s="44"/>
      <c r="M55" s="44">
        <f>'4.1.1'!G71</f>
        <v>12.94</v>
      </c>
      <c r="N55" s="44">
        <f t="shared" si="0"/>
        <v>12.94</v>
      </c>
      <c r="O55" s="44"/>
      <c r="P55" s="44">
        <f>'4.1.1'!H71</f>
        <v>12.72</v>
      </c>
      <c r="Q55" s="44">
        <f t="shared" si="5"/>
        <v>11.08</v>
      </c>
      <c r="R55" s="44"/>
      <c r="S55" s="91"/>
      <c r="T55" s="28"/>
      <c r="U55" s="28"/>
      <c r="V55" s="28"/>
      <c r="W55" s="28"/>
    </row>
    <row r="56" spans="1:23" ht="14.25" customHeight="1" x14ac:dyDescent="0.25">
      <c r="A56" s="106">
        <v>1994</v>
      </c>
      <c r="B56" s="105">
        <v>34366</v>
      </c>
      <c r="C56" s="90"/>
      <c r="D56" s="44">
        <v>47.58</v>
      </c>
      <c r="E56" s="44">
        <v>14.44</v>
      </c>
      <c r="F56" s="44"/>
      <c r="G56" s="44">
        <v>43.43</v>
      </c>
      <c r="H56" s="44">
        <v>15.73</v>
      </c>
      <c r="I56" s="44"/>
      <c r="J56" s="44">
        <v>43</v>
      </c>
      <c r="K56" s="44">
        <v>14.68</v>
      </c>
      <c r="L56" s="44"/>
      <c r="M56" s="44">
        <f>'4.1.1'!G72</f>
        <v>12.87</v>
      </c>
      <c r="N56" s="44">
        <f t="shared" si="0"/>
        <v>12.87</v>
      </c>
      <c r="O56" s="44"/>
      <c r="P56" s="44">
        <f>'4.1.1'!H72</f>
        <v>12.65</v>
      </c>
      <c r="Q56" s="44">
        <f t="shared" si="5"/>
        <v>11.01</v>
      </c>
      <c r="R56" s="44"/>
      <c r="S56" s="91"/>
      <c r="T56" s="28"/>
      <c r="U56" s="28"/>
      <c r="V56" s="28"/>
      <c r="W56" s="28"/>
    </row>
    <row r="57" spans="1:23" ht="14.25" customHeight="1" x14ac:dyDescent="0.25">
      <c r="A57" s="106">
        <v>1994</v>
      </c>
      <c r="B57" s="105">
        <v>34394</v>
      </c>
      <c r="C57" s="90"/>
      <c r="D57" s="44">
        <v>47.43</v>
      </c>
      <c r="E57" s="44">
        <v>14.29</v>
      </c>
      <c r="F57" s="44">
        <f>SUM(E55:E57)/3</f>
        <v>14.273333333333333</v>
      </c>
      <c r="G57" s="44">
        <v>43.08</v>
      </c>
      <c r="H57" s="44">
        <v>15.38</v>
      </c>
      <c r="I57" s="44">
        <f>SUM(H55:H57)/3</f>
        <v>15.81</v>
      </c>
      <c r="J57" s="44">
        <v>42.85</v>
      </c>
      <c r="K57" s="44">
        <v>14.53</v>
      </c>
      <c r="L57" s="44">
        <f>SUM(K55:K57)/3</f>
        <v>14.716666666666667</v>
      </c>
      <c r="M57" s="44">
        <f>'4.1.1'!G73</f>
        <v>12.63</v>
      </c>
      <c r="N57" s="44">
        <f t="shared" si="0"/>
        <v>12.63</v>
      </c>
      <c r="O57" s="44">
        <f>SUM(N55:N57)/3</f>
        <v>12.813333333333333</v>
      </c>
      <c r="P57" s="44">
        <f>'4.1.1'!H73</f>
        <v>12.37</v>
      </c>
      <c r="Q57" s="44">
        <f t="shared" si="5"/>
        <v>10.729999999999999</v>
      </c>
      <c r="R57" s="44">
        <f>SUM(Q55:Q57)/3</f>
        <v>10.94</v>
      </c>
      <c r="S57" s="91"/>
      <c r="T57" s="28"/>
      <c r="U57" s="28"/>
      <c r="V57" s="28"/>
      <c r="W57" s="28"/>
    </row>
    <row r="58" spans="1:23" ht="14.25" customHeight="1" x14ac:dyDescent="0.25">
      <c r="A58" s="106">
        <v>1994</v>
      </c>
      <c r="B58" s="105">
        <v>34425</v>
      </c>
      <c r="C58" s="90"/>
      <c r="D58" s="44">
        <v>48</v>
      </c>
      <c r="E58" s="44">
        <v>14.86</v>
      </c>
      <c r="F58" s="44"/>
      <c r="G58" s="44">
        <v>43.73</v>
      </c>
      <c r="H58" s="44">
        <v>16.03</v>
      </c>
      <c r="I58" s="44"/>
      <c r="J58" s="44">
        <v>43.58</v>
      </c>
      <c r="K58" s="44">
        <v>15.26</v>
      </c>
      <c r="L58" s="44"/>
      <c r="M58" s="44">
        <f>'4.1.1'!G74/1.08</f>
        <v>12.62962962962963</v>
      </c>
      <c r="N58" s="44">
        <f t="shared" si="0"/>
        <v>12.62962962962963</v>
      </c>
      <c r="O58" s="44"/>
      <c r="P58" s="44">
        <f>'4.1.1'!H74/1.08</f>
        <v>12.62037037037037</v>
      </c>
      <c r="Q58" s="44">
        <f t="shared" si="5"/>
        <v>10.98037037037037</v>
      </c>
      <c r="R58" s="44"/>
      <c r="S58" s="91"/>
      <c r="T58" s="28"/>
      <c r="U58" s="28"/>
      <c r="V58" s="28"/>
      <c r="W58" s="28"/>
    </row>
    <row r="59" spans="1:23" ht="14.25" customHeight="1" x14ac:dyDescent="0.25">
      <c r="A59" s="106">
        <v>1994</v>
      </c>
      <c r="B59" s="105">
        <v>34455</v>
      </c>
      <c r="C59" s="90"/>
      <c r="D59" s="44">
        <v>48.27</v>
      </c>
      <c r="E59" s="44">
        <v>15.13</v>
      </c>
      <c r="F59" s="44"/>
      <c r="G59" s="44">
        <v>43.84</v>
      </c>
      <c r="H59" s="44">
        <v>16.14</v>
      </c>
      <c r="I59" s="44"/>
      <c r="J59" s="44">
        <v>43.68</v>
      </c>
      <c r="K59" s="44">
        <v>15.36</v>
      </c>
      <c r="L59" s="44"/>
      <c r="M59" s="44">
        <f>'4.1.1'!G75/1.08</f>
        <v>12.611111111111109</v>
      </c>
      <c r="N59" s="44">
        <f t="shared" si="0"/>
        <v>12.611111111111109</v>
      </c>
      <c r="O59" s="44"/>
      <c r="P59" s="44">
        <f>'4.1.1'!H75/1.08</f>
        <v>12.703703703703704</v>
      </c>
      <c r="Q59" s="44">
        <f t="shared" si="5"/>
        <v>11.063703703703704</v>
      </c>
      <c r="R59" s="44"/>
      <c r="S59" s="91"/>
      <c r="T59" s="28"/>
      <c r="U59" s="28"/>
      <c r="V59" s="28"/>
      <c r="W59" s="28"/>
    </row>
    <row r="60" spans="1:23" ht="14.25" customHeight="1" x14ac:dyDescent="0.25">
      <c r="A60" s="106">
        <v>1994</v>
      </c>
      <c r="B60" s="105">
        <v>34486</v>
      </c>
      <c r="C60" s="90"/>
      <c r="D60" s="44">
        <v>48.66</v>
      </c>
      <c r="E60" s="44">
        <v>15.52</v>
      </c>
      <c r="F60" s="44">
        <f>SUM(E58:E60)/3</f>
        <v>15.170000000000002</v>
      </c>
      <c r="G60" s="44">
        <v>43.86</v>
      </c>
      <c r="H60" s="44">
        <v>16.16</v>
      </c>
      <c r="I60" s="44">
        <f>SUM(H58:H60)/3</f>
        <v>16.11</v>
      </c>
      <c r="J60" s="44">
        <v>44.12</v>
      </c>
      <c r="K60" s="44">
        <v>15.8</v>
      </c>
      <c r="L60" s="44">
        <f>SUM(K58:K60)/3</f>
        <v>15.473333333333334</v>
      </c>
      <c r="M60" s="44">
        <f>'4.1.1'!G76/1.08</f>
        <v>12.212962962962962</v>
      </c>
      <c r="N60" s="44">
        <f t="shared" si="0"/>
        <v>12.212962962962962</v>
      </c>
      <c r="O60" s="44">
        <f>SUM(N58:N60)/3</f>
        <v>12.484567901234568</v>
      </c>
      <c r="P60" s="44">
        <f>'4.1.1'!H76/1.08</f>
        <v>12.314814814814815</v>
      </c>
      <c r="Q60" s="44">
        <f t="shared" si="5"/>
        <v>10.674814814814814</v>
      </c>
      <c r="R60" s="44">
        <f>SUM(Q58:Q60)/3</f>
        <v>10.906296296296297</v>
      </c>
      <c r="S60" s="91"/>
      <c r="T60" s="28"/>
      <c r="U60" s="28"/>
      <c r="V60" s="28"/>
      <c r="W60" s="28"/>
    </row>
    <row r="61" spans="1:23" ht="14.25" customHeight="1" x14ac:dyDescent="0.25">
      <c r="A61" s="106">
        <v>1994</v>
      </c>
      <c r="B61" s="105">
        <v>34516</v>
      </c>
      <c r="C61" s="90"/>
      <c r="D61" s="44">
        <v>48.46</v>
      </c>
      <c r="E61" s="44">
        <v>15.32</v>
      </c>
      <c r="F61" s="44"/>
      <c r="G61" s="44">
        <v>43.73</v>
      </c>
      <c r="H61" s="44">
        <v>16.03</v>
      </c>
      <c r="I61" s="44"/>
      <c r="J61" s="44">
        <v>43.76</v>
      </c>
      <c r="K61" s="44">
        <v>15.44</v>
      </c>
      <c r="L61" s="44"/>
      <c r="M61" s="44">
        <f>'4.1.1'!G77/1.08</f>
        <v>12.416666666666666</v>
      </c>
      <c r="N61" s="44">
        <f t="shared" si="0"/>
        <v>12.416666666666666</v>
      </c>
      <c r="O61" s="44"/>
      <c r="P61" s="44">
        <f>'4.1.1'!H77/1.08</f>
        <v>12.268518518518517</v>
      </c>
      <c r="Q61" s="44">
        <f t="shared" si="5"/>
        <v>10.628518518518517</v>
      </c>
      <c r="R61" s="44"/>
      <c r="S61" s="91"/>
      <c r="T61" s="28"/>
      <c r="U61" s="28"/>
      <c r="V61" s="28"/>
      <c r="W61" s="28"/>
    </row>
    <row r="62" spans="1:23" ht="14.25" customHeight="1" x14ac:dyDescent="0.25">
      <c r="A62" s="106">
        <v>1994</v>
      </c>
      <c r="B62" s="105">
        <v>34547</v>
      </c>
      <c r="C62" s="90"/>
      <c r="D62" s="44">
        <v>49.66</v>
      </c>
      <c r="E62" s="44">
        <v>16.52</v>
      </c>
      <c r="F62" s="44"/>
      <c r="G62" s="44">
        <v>44.34</v>
      </c>
      <c r="H62" s="44">
        <v>16.64</v>
      </c>
      <c r="I62" s="44"/>
      <c r="J62" s="44">
        <v>45.06</v>
      </c>
      <c r="K62" s="44">
        <v>16.739999999999998</v>
      </c>
      <c r="L62" s="44"/>
      <c r="M62" s="44">
        <f>'4.1.1'!G78/1.08</f>
        <v>12.509259259259258</v>
      </c>
      <c r="N62" s="44">
        <f t="shared" si="0"/>
        <v>12.509259259259258</v>
      </c>
      <c r="O62" s="44"/>
      <c r="P62" s="44">
        <f>'4.1.1'!H78/1.08</f>
        <v>12.333333333333332</v>
      </c>
      <c r="Q62" s="44">
        <f t="shared" si="5"/>
        <v>10.693333333333332</v>
      </c>
      <c r="R62" s="44"/>
      <c r="S62" s="91"/>
      <c r="T62" s="28"/>
      <c r="U62" s="28"/>
      <c r="V62" s="28"/>
      <c r="W62" s="28"/>
    </row>
    <row r="63" spans="1:23" ht="14.25" customHeight="1" x14ac:dyDescent="0.25">
      <c r="A63" s="106">
        <v>1994</v>
      </c>
      <c r="B63" s="105">
        <v>34578</v>
      </c>
      <c r="C63" s="90"/>
      <c r="D63" s="44">
        <v>49.09</v>
      </c>
      <c r="E63" s="44">
        <v>15.95</v>
      </c>
      <c r="F63" s="44">
        <f>SUM(E61:E63)/3</f>
        <v>15.93</v>
      </c>
      <c r="G63" s="44">
        <v>44.15</v>
      </c>
      <c r="H63" s="44">
        <v>16.45</v>
      </c>
      <c r="I63" s="44">
        <f>SUM(H61:H63)/3</f>
        <v>16.373333333333335</v>
      </c>
      <c r="J63" s="44">
        <v>44.83</v>
      </c>
      <c r="K63" s="44">
        <v>16.510000000000002</v>
      </c>
      <c r="L63" s="44">
        <f>SUM(K61:K63)/3</f>
        <v>16.23</v>
      </c>
      <c r="M63" s="44">
        <f>'4.1.1'!G79/1.08</f>
        <v>12.527777777777777</v>
      </c>
      <c r="N63" s="44">
        <f t="shared" si="0"/>
        <v>12.527777777777777</v>
      </c>
      <c r="O63" s="44">
        <f>SUM(N61:N63)/3</f>
        <v>12.484567901234568</v>
      </c>
      <c r="P63" s="44">
        <f>'4.1.1'!H79/1.08</f>
        <v>12.166666666666666</v>
      </c>
      <c r="Q63" s="44">
        <f t="shared" si="5"/>
        <v>10.526666666666666</v>
      </c>
      <c r="R63" s="44">
        <f>SUM(Q61:Q63)/3</f>
        <v>10.61617283950617</v>
      </c>
      <c r="S63" s="91"/>
      <c r="T63" s="28"/>
      <c r="U63" s="28"/>
      <c r="V63" s="28"/>
      <c r="W63" s="28"/>
    </row>
    <row r="64" spans="1:23" ht="14.25" customHeight="1" x14ac:dyDescent="0.25">
      <c r="A64" s="106">
        <v>1994</v>
      </c>
      <c r="B64" s="105">
        <v>34608</v>
      </c>
      <c r="C64" s="90"/>
      <c r="D64" s="44">
        <v>48.81</v>
      </c>
      <c r="E64" s="44">
        <v>15.67</v>
      </c>
      <c r="F64" s="44"/>
      <c r="G64" s="44">
        <v>43.69</v>
      </c>
      <c r="H64" s="44">
        <v>15.98</v>
      </c>
      <c r="I64" s="44"/>
      <c r="J64" s="44">
        <v>44.19</v>
      </c>
      <c r="K64" s="44">
        <v>15.87</v>
      </c>
      <c r="L64" s="44"/>
      <c r="M64" s="44">
        <f>'4.1.1'!G80/1.08</f>
        <v>12.62037037037037</v>
      </c>
      <c r="N64" s="44">
        <f t="shared" si="0"/>
        <v>12.62037037037037</v>
      </c>
      <c r="O64" s="44"/>
      <c r="P64" s="44">
        <f>'4.1.1'!H80/1.08</f>
        <v>12.287037037037036</v>
      </c>
      <c r="Q64" s="44">
        <f t="shared" si="5"/>
        <v>10.647037037037036</v>
      </c>
      <c r="R64" s="44"/>
      <c r="S64" s="91"/>
      <c r="T64" s="28"/>
      <c r="U64" s="28"/>
      <c r="V64" s="28"/>
      <c r="W64" s="28"/>
    </row>
    <row r="65" spans="1:23" ht="14.25" customHeight="1" x14ac:dyDescent="0.25">
      <c r="A65" s="106">
        <v>1994</v>
      </c>
      <c r="B65" s="105">
        <v>34639</v>
      </c>
      <c r="C65" s="90"/>
      <c r="D65" s="44">
        <v>48.01</v>
      </c>
      <c r="E65" s="44">
        <v>14.87</v>
      </c>
      <c r="F65" s="44"/>
      <c r="G65" s="44">
        <v>43.27</v>
      </c>
      <c r="H65" s="44">
        <v>15.57</v>
      </c>
      <c r="I65" s="44"/>
      <c r="J65" s="44">
        <v>43.5</v>
      </c>
      <c r="K65" s="44">
        <v>15.18</v>
      </c>
      <c r="L65" s="44"/>
      <c r="M65" s="44">
        <f>'4.1.1'!G81/1.08</f>
        <v>12.712962962962962</v>
      </c>
      <c r="N65" s="44">
        <f t="shared" si="0"/>
        <v>12.712962962962962</v>
      </c>
      <c r="O65" s="44"/>
      <c r="P65" s="44">
        <f>'4.1.1'!H81/1.08</f>
        <v>12.694444444444445</v>
      </c>
      <c r="Q65" s="44">
        <f t="shared" si="5"/>
        <v>11.054444444444444</v>
      </c>
      <c r="R65" s="44"/>
      <c r="S65" s="91"/>
      <c r="T65" s="28"/>
      <c r="U65" s="28"/>
      <c r="V65" s="28"/>
      <c r="W65" s="28"/>
    </row>
    <row r="66" spans="1:23" ht="14.25" customHeight="1" x14ac:dyDescent="0.25">
      <c r="A66" s="106">
        <v>1994</v>
      </c>
      <c r="B66" s="105">
        <v>34669</v>
      </c>
      <c r="C66" s="90"/>
      <c r="D66" s="44">
        <v>49.63</v>
      </c>
      <c r="E66" s="44">
        <v>14.37</v>
      </c>
      <c r="F66" s="44">
        <f>SUM(E64:E66)/3</f>
        <v>14.969999999999999</v>
      </c>
      <c r="G66" s="44">
        <v>45.14</v>
      </c>
      <c r="H66" s="44">
        <v>14.7</v>
      </c>
      <c r="I66" s="44">
        <f>SUM(H64:H66)/3</f>
        <v>15.416666666666666</v>
      </c>
      <c r="J66" s="44">
        <v>44.91</v>
      </c>
      <c r="K66" s="44">
        <v>14.47</v>
      </c>
      <c r="L66" s="44">
        <f>SUM(K64:K66)/3</f>
        <v>15.173333333333332</v>
      </c>
      <c r="M66" s="44">
        <f>'4.1.1'!G82/1.08</f>
        <v>12.666666666666666</v>
      </c>
      <c r="N66" s="44">
        <f t="shared" si="0"/>
        <v>12.666666666666666</v>
      </c>
      <c r="O66" s="44">
        <f>SUM(N64:N66)/3</f>
        <v>12.666666666666666</v>
      </c>
      <c r="P66" s="44">
        <f>'4.1.1'!H82/1.08</f>
        <v>13.055555555555554</v>
      </c>
      <c r="Q66" s="44">
        <f t="shared" ref="Q66:Q77" si="6">P66-2.14</f>
        <v>10.915555555555553</v>
      </c>
      <c r="R66" s="44">
        <f>SUM(Q64:Q66)/3</f>
        <v>10.872345679012346</v>
      </c>
      <c r="S66" s="91"/>
      <c r="T66" s="28"/>
      <c r="U66" s="28"/>
      <c r="V66" s="28"/>
      <c r="W66" s="28"/>
    </row>
    <row r="67" spans="1:23" ht="14.25" customHeight="1" x14ac:dyDescent="0.25">
      <c r="A67" s="106">
        <v>1995</v>
      </c>
      <c r="B67" s="105">
        <v>34700</v>
      </c>
      <c r="C67" s="90"/>
      <c r="D67" s="44">
        <v>50.31</v>
      </c>
      <c r="E67" s="44">
        <v>14.17</v>
      </c>
      <c r="F67" s="44"/>
      <c r="G67" s="44">
        <v>46.07</v>
      </c>
      <c r="H67" s="44">
        <v>14.75</v>
      </c>
      <c r="I67" s="44"/>
      <c r="J67" s="44">
        <v>45.48</v>
      </c>
      <c r="K67" s="44">
        <v>14.16</v>
      </c>
      <c r="L67" s="44"/>
      <c r="M67" s="44">
        <f>'4.1.1'!G83/1.08</f>
        <v>12.333333333333332</v>
      </c>
      <c r="N67" s="44">
        <f t="shared" si="0"/>
        <v>12.333333333333332</v>
      </c>
      <c r="O67" s="44"/>
      <c r="P67" s="44">
        <f>'4.1.1'!H83/1.08</f>
        <v>12.898148148148147</v>
      </c>
      <c r="Q67" s="44">
        <f t="shared" si="6"/>
        <v>10.758148148148146</v>
      </c>
      <c r="R67" s="44"/>
      <c r="S67" s="91"/>
      <c r="T67" s="28"/>
      <c r="U67" s="28"/>
      <c r="V67" s="28"/>
      <c r="W67" s="28"/>
    </row>
    <row r="68" spans="1:23" ht="14.25" customHeight="1" x14ac:dyDescent="0.25">
      <c r="A68" s="106">
        <v>1995</v>
      </c>
      <c r="B68" s="105">
        <v>34731</v>
      </c>
      <c r="C68" s="90"/>
      <c r="D68" s="44">
        <v>49.87</v>
      </c>
      <c r="E68" s="44">
        <v>13.73</v>
      </c>
      <c r="F68" s="44"/>
      <c r="G68" s="44">
        <v>45.57</v>
      </c>
      <c r="H68" s="44">
        <v>14.25</v>
      </c>
      <c r="I68" s="44"/>
      <c r="J68" s="44">
        <v>44.95</v>
      </c>
      <c r="K68" s="44">
        <v>13.63</v>
      </c>
      <c r="L68" s="44"/>
      <c r="M68" s="44">
        <f>'4.1.1'!G84/1.08</f>
        <v>12.592592592592592</v>
      </c>
      <c r="N68" s="44">
        <f t="shared" si="0"/>
        <v>12.592592592592592</v>
      </c>
      <c r="O68" s="44"/>
      <c r="P68" s="44">
        <f>'4.1.1'!H84/1.08</f>
        <v>12.777777777777777</v>
      </c>
      <c r="Q68" s="44">
        <f t="shared" si="6"/>
        <v>10.637777777777776</v>
      </c>
      <c r="R68" s="44"/>
      <c r="S68" s="91"/>
      <c r="T68" s="28"/>
      <c r="U68" s="28"/>
      <c r="V68" s="28"/>
      <c r="W68" s="28"/>
    </row>
    <row r="69" spans="1:23" ht="14.25" customHeight="1" x14ac:dyDescent="0.25">
      <c r="A69" s="106">
        <v>1995</v>
      </c>
      <c r="B69" s="105">
        <v>34759</v>
      </c>
      <c r="C69" s="90"/>
      <c r="D69" s="44">
        <v>50.2</v>
      </c>
      <c r="E69" s="44">
        <v>14.06</v>
      </c>
      <c r="F69" s="44">
        <f>SUM(E67:E69)/3</f>
        <v>13.986666666666666</v>
      </c>
      <c r="G69" s="44">
        <v>45.85</v>
      </c>
      <c r="H69" s="44">
        <v>14.53</v>
      </c>
      <c r="I69" s="44">
        <f>SUM(H67:H69)/3</f>
        <v>14.51</v>
      </c>
      <c r="J69" s="44">
        <v>45.28</v>
      </c>
      <c r="K69" s="44">
        <v>13.96</v>
      </c>
      <c r="L69" s="44">
        <f>SUM(K67:K69)/3</f>
        <v>13.916666666666666</v>
      </c>
      <c r="M69" s="44">
        <f>'4.1.1'!G85/1.08</f>
        <v>12.685185185185183</v>
      </c>
      <c r="N69" s="44">
        <f t="shared" si="0"/>
        <v>12.685185185185183</v>
      </c>
      <c r="O69" s="44">
        <f>SUM(N67:N69)/3</f>
        <v>12.537037037037036</v>
      </c>
      <c r="P69" s="44">
        <f>'4.1.1'!H85/1.08</f>
        <v>12.749999999999998</v>
      </c>
      <c r="Q69" s="44">
        <f t="shared" si="6"/>
        <v>10.609999999999998</v>
      </c>
      <c r="R69" s="44">
        <f>SUM(Q67:Q69)/3</f>
        <v>10.66864197530864</v>
      </c>
      <c r="S69" s="91"/>
      <c r="T69" s="28"/>
      <c r="U69" s="28"/>
      <c r="V69" s="28"/>
      <c r="W69" s="28"/>
    </row>
    <row r="70" spans="1:23" ht="14.25" customHeight="1" x14ac:dyDescent="0.25">
      <c r="A70" s="106">
        <v>1995</v>
      </c>
      <c r="B70" s="105">
        <v>34790</v>
      </c>
      <c r="C70" s="90"/>
      <c r="D70" s="44">
        <v>51.14</v>
      </c>
      <c r="E70" s="44">
        <v>15</v>
      </c>
      <c r="F70" s="44"/>
      <c r="G70" s="44">
        <v>46.58</v>
      </c>
      <c r="H70" s="44">
        <v>15.26</v>
      </c>
      <c r="I70" s="44"/>
      <c r="J70" s="44">
        <v>46.03</v>
      </c>
      <c r="K70" s="44">
        <v>14.71</v>
      </c>
      <c r="L70" s="44"/>
      <c r="M70" s="44">
        <f>'4.1.1'!G86/1.08</f>
        <v>12.861111111111111</v>
      </c>
      <c r="N70" s="44">
        <f t="shared" si="0"/>
        <v>12.861111111111111</v>
      </c>
      <c r="O70" s="44"/>
      <c r="P70" s="44">
        <f>'4.1.1'!H86/1.08</f>
        <v>13.092592592592592</v>
      </c>
      <c r="Q70" s="44">
        <f t="shared" si="6"/>
        <v>10.952592592592591</v>
      </c>
      <c r="R70" s="44"/>
      <c r="S70" s="91"/>
      <c r="T70" s="28"/>
      <c r="U70" s="28"/>
      <c r="V70" s="28"/>
      <c r="W70" s="28"/>
    </row>
    <row r="71" spans="1:23" ht="14.25" customHeight="1" x14ac:dyDescent="0.25">
      <c r="A71" s="106">
        <v>1995</v>
      </c>
      <c r="B71" s="105">
        <v>34820</v>
      </c>
      <c r="C71" s="90"/>
      <c r="D71" s="44">
        <v>51.42</v>
      </c>
      <c r="E71" s="44">
        <v>15.28</v>
      </c>
      <c r="F71" s="44"/>
      <c r="G71" s="44">
        <v>46.72</v>
      </c>
      <c r="H71" s="44">
        <v>15.4</v>
      </c>
      <c r="I71" s="44"/>
      <c r="J71" s="44">
        <v>46.48</v>
      </c>
      <c r="K71" s="44">
        <v>15.16</v>
      </c>
      <c r="L71" s="44"/>
      <c r="M71" s="44">
        <f>'4.1.1'!G87/1.08</f>
        <v>12.759259259259258</v>
      </c>
      <c r="N71" s="44">
        <f t="shared" ref="N71:N134" si="7">M71-0</f>
        <v>12.759259259259258</v>
      </c>
      <c r="O71" s="44"/>
      <c r="P71" s="44">
        <f>'4.1.1'!H87/1.08</f>
        <v>12.888888888888888</v>
      </c>
      <c r="Q71" s="44">
        <f t="shared" si="6"/>
        <v>10.748888888888887</v>
      </c>
      <c r="R71" s="44"/>
      <c r="S71" s="91"/>
      <c r="T71" s="28"/>
      <c r="U71" s="28"/>
      <c r="V71" s="28"/>
      <c r="W71" s="28"/>
    </row>
    <row r="72" spans="1:23" ht="14.25" customHeight="1" x14ac:dyDescent="0.25">
      <c r="A72" s="106">
        <v>1995</v>
      </c>
      <c r="B72" s="105">
        <v>34851</v>
      </c>
      <c r="C72" s="90"/>
      <c r="D72" s="44">
        <v>51.38</v>
      </c>
      <c r="E72" s="44">
        <v>15.24</v>
      </c>
      <c r="F72" s="44">
        <f>SUM(E70:E72)/3</f>
        <v>15.173333333333334</v>
      </c>
      <c r="G72" s="44">
        <v>46.55</v>
      </c>
      <c r="H72" s="44">
        <v>15.23</v>
      </c>
      <c r="I72" s="44">
        <f>SUM(H70:H72)/3</f>
        <v>15.296666666666667</v>
      </c>
      <c r="J72" s="44">
        <v>46.43</v>
      </c>
      <c r="K72" s="44">
        <v>15.11</v>
      </c>
      <c r="L72" s="44">
        <f>SUM(K70:K72)/3</f>
        <v>14.993333333333334</v>
      </c>
      <c r="M72" s="44">
        <f>'4.1.1'!G88/1.08</f>
        <v>12.314814814814815</v>
      </c>
      <c r="N72" s="44">
        <f t="shared" si="7"/>
        <v>12.314814814814815</v>
      </c>
      <c r="O72" s="44">
        <f>SUM(N70:N72)/3</f>
        <v>12.645061728395062</v>
      </c>
      <c r="P72" s="44">
        <f>'4.1.1'!H88/1.08</f>
        <v>12.62962962962963</v>
      </c>
      <c r="Q72" s="44">
        <f t="shared" si="6"/>
        <v>10.489629629629629</v>
      </c>
      <c r="R72" s="44">
        <f>SUM(Q70:Q72)/3</f>
        <v>10.730370370370371</v>
      </c>
      <c r="S72" s="91"/>
      <c r="T72" s="28"/>
      <c r="U72" s="28"/>
      <c r="V72" s="28"/>
      <c r="W72" s="28"/>
    </row>
    <row r="73" spans="1:23" ht="14.25" customHeight="1" x14ac:dyDescent="0.25">
      <c r="A73" s="106">
        <v>1995</v>
      </c>
      <c r="B73" s="105">
        <v>34881</v>
      </c>
      <c r="C73" s="90"/>
      <c r="D73" s="44">
        <v>51.5</v>
      </c>
      <c r="E73" s="44">
        <v>15.36</v>
      </c>
      <c r="F73" s="44"/>
      <c r="G73" s="44">
        <v>46.61</v>
      </c>
      <c r="H73" s="44">
        <v>15.29</v>
      </c>
      <c r="I73" s="44"/>
      <c r="J73" s="44">
        <v>46.38</v>
      </c>
      <c r="K73" s="44">
        <v>15.06</v>
      </c>
      <c r="L73" s="44"/>
      <c r="M73" s="44">
        <f>'4.1.1'!G89/1.08</f>
        <v>12.537037037037035</v>
      </c>
      <c r="N73" s="44">
        <f t="shared" si="7"/>
        <v>12.537037037037035</v>
      </c>
      <c r="O73" s="44"/>
      <c r="P73" s="44">
        <f>'4.1.1'!H89/1.08</f>
        <v>12.24074074074074</v>
      </c>
      <c r="Q73" s="44">
        <f t="shared" si="6"/>
        <v>10.10074074074074</v>
      </c>
      <c r="R73" s="44"/>
      <c r="S73" s="91"/>
      <c r="T73" s="28"/>
      <c r="U73" s="28"/>
      <c r="V73" s="28"/>
      <c r="W73" s="28"/>
    </row>
    <row r="74" spans="1:23" ht="14.25" customHeight="1" x14ac:dyDescent="0.25">
      <c r="A74" s="106">
        <v>1995</v>
      </c>
      <c r="B74" s="105">
        <v>34912</v>
      </c>
      <c r="C74" s="90"/>
      <c r="D74" s="44">
        <v>51.18</v>
      </c>
      <c r="E74" s="44">
        <v>15.04</v>
      </c>
      <c r="F74" s="44"/>
      <c r="G74" s="44">
        <v>46.23</v>
      </c>
      <c r="H74" s="44">
        <v>14.91</v>
      </c>
      <c r="I74" s="44"/>
      <c r="J74" s="44">
        <v>46.12</v>
      </c>
      <c r="K74" s="44">
        <v>14.8</v>
      </c>
      <c r="L74" s="44"/>
      <c r="M74" s="44">
        <f>'4.1.1'!G90/1.08</f>
        <v>12.796296296296296</v>
      </c>
      <c r="N74" s="44">
        <f t="shared" si="7"/>
        <v>12.796296296296296</v>
      </c>
      <c r="O74" s="44"/>
      <c r="P74" s="44">
        <f>'4.1.1'!H90/1.08</f>
        <v>12.648148148148147</v>
      </c>
      <c r="Q74" s="44">
        <f t="shared" si="6"/>
        <v>10.508148148148146</v>
      </c>
      <c r="R74" s="44"/>
      <c r="S74" s="91"/>
      <c r="T74" s="28"/>
      <c r="U74" s="28"/>
      <c r="V74" s="28"/>
      <c r="W74" s="28"/>
    </row>
    <row r="75" spans="1:23" ht="14.25" customHeight="1" x14ac:dyDescent="0.25">
      <c r="A75" s="106">
        <v>1995</v>
      </c>
      <c r="B75" s="105">
        <v>34943</v>
      </c>
      <c r="C75" s="90"/>
      <c r="D75" s="44">
        <v>50.47</v>
      </c>
      <c r="E75" s="44">
        <v>14.33</v>
      </c>
      <c r="F75" s="44">
        <f>SUM(E73:E75)/3</f>
        <v>14.909999999999998</v>
      </c>
      <c r="G75" s="44">
        <v>45.53</v>
      </c>
      <c r="H75" s="44">
        <v>14.21</v>
      </c>
      <c r="I75" s="44">
        <f>SUM(H73:H75)/3</f>
        <v>14.803333333333333</v>
      </c>
      <c r="J75" s="44">
        <v>45.43</v>
      </c>
      <c r="K75" s="44">
        <v>14.11</v>
      </c>
      <c r="L75" s="44">
        <f>SUM(K73:K75)/3</f>
        <v>14.656666666666666</v>
      </c>
      <c r="M75" s="44">
        <f>'4.1.1'!G91/1.08</f>
        <v>13.074074074074073</v>
      </c>
      <c r="N75" s="44">
        <f t="shared" si="7"/>
        <v>13.074074074074073</v>
      </c>
      <c r="O75" s="44">
        <f>SUM(N73:N75)/3</f>
        <v>12.802469135802468</v>
      </c>
      <c r="P75" s="44">
        <f>'4.1.1'!H91/1.08</f>
        <v>12.888888888888888</v>
      </c>
      <c r="Q75" s="44">
        <f t="shared" si="6"/>
        <v>10.748888888888887</v>
      </c>
      <c r="R75" s="44">
        <f>SUM(Q73:Q75)/3</f>
        <v>10.452592592592589</v>
      </c>
      <c r="S75" s="91"/>
      <c r="T75" s="28"/>
      <c r="U75" s="28"/>
      <c r="V75" s="28"/>
      <c r="W75" s="28"/>
    </row>
    <row r="76" spans="1:23" ht="14.25" customHeight="1" x14ac:dyDescent="0.25">
      <c r="A76" s="106">
        <v>1995</v>
      </c>
      <c r="B76" s="105">
        <v>34973</v>
      </c>
      <c r="C76" s="90"/>
      <c r="D76" s="44">
        <v>50.05</v>
      </c>
      <c r="E76" s="44">
        <v>13.91</v>
      </c>
      <c r="F76" s="44"/>
      <c r="G76" s="44">
        <v>45.19</v>
      </c>
      <c r="H76" s="44">
        <v>13.87</v>
      </c>
      <c r="I76" s="44"/>
      <c r="J76" s="44">
        <v>44.92</v>
      </c>
      <c r="K76" s="44">
        <v>13.6</v>
      </c>
      <c r="L76" s="44"/>
      <c r="M76" s="44">
        <f>'4.1.1'!G92/1.08</f>
        <v>12.87962962962963</v>
      </c>
      <c r="N76" s="44">
        <f t="shared" si="7"/>
        <v>12.87962962962963</v>
      </c>
      <c r="O76" s="44"/>
      <c r="P76" s="44">
        <f>'4.1.1'!H92/1.08</f>
        <v>12.657407407407407</v>
      </c>
      <c r="Q76" s="44">
        <f t="shared" si="6"/>
        <v>10.517407407407406</v>
      </c>
      <c r="R76" s="44"/>
      <c r="S76" s="91"/>
      <c r="T76" s="28"/>
      <c r="U76" s="28"/>
      <c r="V76" s="28"/>
      <c r="W76" s="28"/>
    </row>
    <row r="77" spans="1:23" ht="14.25" customHeight="1" x14ac:dyDescent="0.25">
      <c r="A77" s="106">
        <v>1995</v>
      </c>
      <c r="B77" s="105">
        <v>35004</v>
      </c>
      <c r="C77" s="90"/>
      <c r="D77" s="44">
        <v>49.55</v>
      </c>
      <c r="E77" s="44">
        <v>13.41</v>
      </c>
      <c r="F77" s="44"/>
      <c r="G77" s="44">
        <v>44.71</v>
      </c>
      <c r="H77" s="44">
        <v>13.39</v>
      </c>
      <c r="I77" s="44"/>
      <c r="J77" s="44">
        <v>44.23</v>
      </c>
      <c r="K77" s="44">
        <v>12.91</v>
      </c>
      <c r="L77" s="44"/>
      <c r="M77" s="44">
        <f>'4.1.1'!G93/1.08</f>
        <v>12.898148148148147</v>
      </c>
      <c r="N77" s="44">
        <f t="shared" si="7"/>
        <v>12.898148148148147</v>
      </c>
      <c r="O77" s="44"/>
      <c r="P77" s="44">
        <f>'4.1.1'!H93/1.08</f>
        <v>12.833333333333332</v>
      </c>
      <c r="Q77" s="44">
        <f t="shared" si="6"/>
        <v>10.693333333333332</v>
      </c>
      <c r="R77" s="44"/>
      <c r="S77" s="91"/>
      <c r="T77" s="28"/>
      <c r="U77" s="28"/>
      <c r="V77" s="28"/>
      <c r="W77" s="28"/>
    </row>
    <row r="78" spans="1:23" ht="14.25" customHeight="1" x14ac:dyDescent="0.25">
      <c r="A78" s="106">
        <v>1995</v>
      </c>
      <c r="B78" s="105">
        <v>35034</v>
      </c>
      <c r="C78" s="90"/>
      <c r="D78" s="44">
        <v>52.62</v>
      </c>
      <c r="E78" s="44">
        <v>13.5</v>
      </c>
      <c r="F78" s="44">
        <f>SUM(E76:E78)/3</f>
        <v>13.606666666666667</v>
      </c>
      <c r="G78" s="44">
        <v>48.34</v>
      </c>
      <c r="H78" s="44">
        <v>14.04</v>
      </c>
      <c r="I78" s="44">
        <f>SUM(H76:H78)/3</f>
        <v>13.766666666666666</v>
      </c>
      <c r="J78" s="44">
        <v>47.4</v>
      </c>
      <c r="K78" s="44">
        <v>13.1</v>
      </c>
      <c r="L78" s="44">
        <f>SUM(K76:K78)/3</f>
        <v>13.203333333333333</v>
      </c>
      <c r="M78" s="44">
        <f>'4.1.1'!G94/1.08</f>
        <v>13.601851851851851</v>
      </c>
      <c r="N78" s="44">
        <f t="shared" si="7"/>
        <v>13.601851851851851</v>
      </c>
      <c r="O78" s="44">
        <f>SUM(N76:N78)/3</f>
        <v>13.126543209876544</v>
      </c>
      <c r="P78" s="44">
        <f>'4.1.1'!H94/1.08</f>
        <v>13.814814814814813</v>
      </c>
      <c r="Q78" s="44">
        <f t="shared" ref="Q78:Q89" si="8">P78-2.33</f>
        <v>11.484814814814813</v>
      </c>
      <c r="R78" s="44">
        <f>SUM(Q76:Q78)/3</f>
        <v>10.898518518518516</v>
      </c>
      <c r="S78" s="91"/>
      <c r="T78" s="28"/>
      <c r="U78" s="28"/>
      <c r="V78" s="28"/>
      <c r="W78" s="28"/>
    </row>
    <row r="79" spans="1:23" ht="14.25" customHeight="1" x14ac:dyDescent="0.25">
      <c r="A79" s="106">
        <v>1996</v>
      </c>
      <c r="B79" s="105">
        <v>35065</v>
      </c>
      <c r="C79" s="90"/>
      <c r="D79" s="44">
        <v>52.74</v>
      </c>
      <c r="E79" s="44">
        <v>13.62</v>
      </c>
      <c r="F79" s="44"/>
      <c r="G79" s="44">
        <v>48.88</v>
      </c>
      <c r="H79" s="44">
        <v>14.58</v>
      </c>
      <c r="I79" s="44"/>
      <c r="J79" s="44">
        <v>47.6</v>
      </c>
      <c r="K79" s="44">
        <v>13.3</v>
      </c>
      <c r="L79" s="44"/>
      <c r="M79" s="44">
        <f>'4.1.1'!G95/1.08</f>
        <v>14.24074074074074</v>
      </c>
      <c r="N79" s="44">
        <f t="shared" si="7"/>
        <v>14.24074074074074</v>
      </c>
      <c r="O79" s="44"/>
      <c r="P79" s="44">
        <f>'4.1.1'!H95/1.08</f>
        <v>14.685185185185183</v>
      </c>
      <c r="Q79" s="44">
        <f t="shared" si="8"/>
        <v>12.355185185185183</v>
      </c>
      <c r="R79" s="44"/>
      <c r="S79" s="91"/>
      <c r="T79" s="28"/>
      <c r="U79" s="28"/>
      <c r="V79" s="28"/>
      <c r="W79" s="28"/>
    </row>
    <row r="80" spans="1:23" ht="14.25" customHeight="1" x14ac:dyDescent="0.25">
      <c r="A80" s="106">
        <v>1996</v>
      </c>
      <c r="B80" s="105">
        <v>35096</v>
      </c>
      <c r="C80" s="90"/>
      <c r="D80" s="44">
        <v>50.83</v>
      </c>
      <c r="E80" s="44">
        <v>11.71</v>
      </c>
      <c r="F80" s="44"/>
      <c r="G80" s="44">
        <v>47.36</v>
      </c>
      <c r="H80" s="44">
        <v>13.06</v>
      </c>
      <c r="I80" s="44"/>
      <c r="J80" s="44">
        <v>46.34</v>
      </c>
      <c r="K80" s="44">
        <v>12.04</v>
      </c>
      <c r="L80" s="44"/>
      <c r="M80" s="44">
        <f>'4.1.1'!G96/1.08</f>
        <v>13.962962962962962</v>
      </c>
      <c r="N80" s="44">
        <f t="shared" si="7"/>
        <v>13.962962962962962</v>
      </c>
      <c r="O80" s="44"/>
      <c r="P80" s="44">
        <f>'4.1.1'!H96/1.08</f>
        <v>14.453703703703702</v>
      </c>
      <c r="Q80" s="44">
        <f t="shared" si="8"/>
        <v>12.123703703703702</v>
      </c>
      <c r="R80" s="44"/>
      <c r="S80" s="91"/>
      <c r="T80" s="28"/>
      <c r="U80" s="28"/>
      <c r="V80" s="28"/>
      <c r="W80" s="28"/>
    </row>
    <row r="81" spans="1:23" ht="14.25" customHeight="1" x14ac:dyDescent="0.25">
      <c r="A81" s="106">
        <v>1996</v>
      </c>
      <c r="B81" s="105">
        <v>35125</v>
      </c>
      <c r="C81" s="90"/>
      <c r="D81" s="44">
        <v>50.45</v>
      </c>
      <c r="E81" s="44">
        <v>11.33</v>
      </c>
      <c r="F81" s="44">
        <f>SUM(E79:E81)/3</f>
        <v>12.219999999999999</v>
      </c>
      <c r="G81" s="44">
        <v>47.15</v>
      </c>
      <c r="H81" s="44">
        <v>12.85</v>
      </c>
      <c r="I81" s="44">
        <f>SUM(H79:H81)/3</f>
        <v>13.496666666666668</v>
      </c>
      <c r="J81" s="44">
        <v>46.13</v>
      </c>
      <c r="K81" s="44">
        <v>11.83</v>
      </c>
      <c r="L81" s="44">
        <f>SUM(K79:K81)/3</f>
        <v>12.39</v>
      </c>
      <c r="M81" s="44">
        <f>'4.1.1'!G97/1.08</f>
        <v>14.842592592592593</v>
      </c>
      <c r="N81" s="44">
        <f t="shared" si="7"/>
        <v>14.842592592592593</v>
      </c>
      <c r="O81" s="44">
        <f>SUM(N79:N81)/3</f>
        <v>14.348765432098766</v>
      </c>
      <c r="P81" s="44">
        <f>'4.1.1'!H97/1.08</f>
        <v>15.120370370370368</v>
      </c>
      <c r="Q81" s="44">
        <f t="shared" si="8"/>
        <v>12.790370370370368</v>
      </c>
      <c r="R81" s="44">
        <f>SUM(Q79:Q81)/3</f>
        <v>12.423086419753085</v>
      </c>
      <c r="S81" s="91"/>
      <c r="T81" s="28"/>
      <c r="U81" s="28"/>
      <c r="V81" s="28"/>
      <c r="W81" s="28"/>
    </row>
    <row r="82" spans="1:23" ht="14.25" customHeight="1" x14ac:dyDescent="0.25">
      <c r="A82" s="106">
        <v>1996</v>
      </c>
      <c r="B82" s="105">
        <v>35156</v>
      </c>
      <c r="C82" s="90"/>
      <c r="D82" s="44">
        <v>51.36</v>
      </c>
      <c r="E82" s="44">
        <v>12.24</v>
      </c>
      <c r="F82" s="44"/>
      <c r="G82" s="44">
        <v>48.02</v>
      </c>
      <c r="H82" s="44">
        <v>13.72</v>
      </c>
      <c r="I82" s="44"/>
      <c r="J82" s="44">
        <v>47.01</v>
      </c>
      <c r="K82" s="44">
        <v>12.71</v>
      </c>
      <c r="L82" s="44"/>
      <c r="M82" s="44">
        <f>'4.1.1'!G98/1.08</f>
        <v>15.342592592592592</v>
      </c>
      <c r="N82" s="44">
        <f t="shared" si="7"/>
        <v>15.342592592592592</v>
      </c>
      <c r="O82" s="44"/>
      <c r="P82" s="44">
        <f>'4.1.1'!H98/1.08</f>
        <v>15.787037037037036</v>
      </c>
      <c r="Q82" s="44">
        <f t="shared" si="8"/>
        <v>13.457037037037036</v>
      </c>
      <c r="R82" s="44"/>
      <c r="S82" s="91"/>
      <c r="T82" s="28"/>
      <c r="U82" s="28"/>
      <c r="V82" s="28"/>
      <c r="W82" s="28"/>
    </row>
    <row r="83" spans="1:23" ht="14.25" customHeight="1" x14ac:dyDescent="0.25">
      <c r="A83" s="106">
        <v>1996</v>
      </c>
      <c r="B83" s="105">
        <v>35186</v>
      </c>
      <c r="C83" s="90"/>
      <c r="D83" s="44">
        <v>51.3</v>
      </c>
      <c r="E83" s="44">
        <v>12.18</v>
      </c>
      <c r="F83" s="44"/>
      <c r="G83" s="44">
        <v>47.85</v>
      </c>
      <c r="H83" s="44">
        <v>13.56</v>
      </c>
      <c r="I83" s="44"/>
      <c r="J83" s="44">
        <v>46.92</v>
      </c>
      <c r="K83" s="44">
        <v>12.62</v>
      </c>
      <c r="L83" s="44"/>
      <c r="M83" s="44">
        <f>'4.1.1'!G99/1.08</f>
        <v>14.129629629629628</v>
      </c>
      <c r="N83" s="44">
        <f t="shared" si="7"/>
        <v>14.129629629629628</v>
      </c>
      <c r="O83" s="44"/>
      <c r="P83" s="44">
        <f>'4.1.1'!H99/1.08</f>
        <v>14.611111111111109</v>
      </c>
      <c r="Q83" s="44">
        <f t="shared" si="8"/>
        <v>12.281111111111109</v>
      </c>
      <c r="R83" s="44"/>
      <c r="S83" s="91"/>
      <c r="T83" s="28"/>
      <c r="U83" s="28"/>
      <c r="V83" s="28"/>
      <c r="W83" s="28"/>
    </row>
    <row r="84" spans="1:23" ht="14.25" customHeight="1" x14ac:dyDescent="0.25">
      <c r="A84" s="106">
        <v>1996</v>
      </c>
      <c r="B84" s="105">
        <v>35217</v>
      </c>
      <c r="C84" s="90"/>
      <c r="D84" s="44">
        <v>50.76</v>
      </c>
      <c r="E84" s="44">
        <v>11.64</v>
      </c>
      <c r="F84" s="44">
        <f>SUM(E82:E84)/3</f>
        <v>12.020000000000001</v>
      </c>
      <c r="G84" s="44">
        <v>47.32</v>
      </c>
      <c r="H84" s="44">
        <v>13.02</v>
      </c>
      <c r="I84" s="44">
        <f>SUM(H82:H84)/3</f>
        <v>13.433333333333332</v>
      </c>
      <c r="J84" s="44">
        <v>46.53</v>
      </c>
      <c r="K84" s="44">
        <v>12.23</v>
      </c>
      <c r="L84" s="44">
        <f>SUM(K82:K84)/3</f>
        <v>12.520000000000001</v>
      </c>
      <c r="M84" s="44">
        <f>'4.1.1'!G100/1.08</f>
        <v>13.379629629629628</v>
      </c>
      <c r="N84" s="44">
        <f t="shared" si="7"/>
        <v>13.379629629629628</v>
      </c>
      <c r="O84" s="44">
        <f>SUM(N82:N84)/3</f>
        <v>14.283950617283949</v>
      </c>
      <c r="P84" s="44">
        <f>'4.1.1'!H100/1.08</f>
        <v>13.935185185185185</v>
      </c>
      <c r="Q84" s="44">
        <f t="shared" si="8"/>
        <v>11.605185185185185</v>
      </c>
      <c r="R84" s="44">
        <f>SUM(Q82:Q84)/3</f>
        <v>12.447777777777778</v>
      </c>
      <c r="S84" s="91"/>
      <c r="T84" s="28"/>
      <c r="U84" s="28"/>
      <c r="V84" s="28"/>
      <c r="W84" s="28"/>
    </row>
    <row r="85" spans="1:23" ht="14.25" customHeight="1" x14ac:dyDescent="0.25">
      <c r="A85" s="106">
        <v>1996</v>
      </c>
      <c r="B85" s="105">
        <v>35247</v>
      </c>
      <c r="C85" s="90"/>
      <c r="D85" s="44">
        <v>50.63</v>
      </c>
      <c r="E85" s="44">
        <v>11.51</v>
      </c>
      <c r="F85" s="44"/>
      <c r="G85" s="44">
        <v>47</v>
      </c>
      <c r="H85" s="44">
        <v>12.7</v>
      </c>
      <c r="I85" s="44"/>
      <c r="J85" s="44">
        <v>46.25</v>
      </c>
      <c r="K85" s="44">
        <v>11.95</v>
      </c>
      <c r="L85" s="44"/>
      <c r="M85" s="44">
        <f>'4.1.1'!G101/1.08</f>
        <v>13.546296296296296</v>
      </c>
      <c r="N85" s="44">
        <f t="shared" si="7"/>
        <v>13.546296296296296</v>
      </c>
      <c r="O85" s="44"/>
      <c r="P85" s="44">
        <f>'4.1.1'!H101/1.08</f>
        <v>14.287037037037036</v>
      </c>
      <c r="Q85" s="44">
        <f t="shared" si="8"/>
        <v>11.957037037037036</v>
      </c>
      <c r="R85" s="44"/>
      <c r="S85" s="91"/>
      <c r="T85" s="28"/>
      <c r="U85" s="28"/>
      <c r="V85" s="28"/>
      <c r="W85" s="28"/>
    </row>
    <row r="86" spans="1:23" ht="14.25" customHeight="1" x14ac:dyDescent="0.25">
      <c r="A86" s="106">
        <v>1996</v>
      </c>
      <c r="B86" s="105">
        <v>35278</v>
      </c>
      <c r="C86" s="90"/>
      <c r="D86" s="44">
        <v>52.35</v>
      </c>
      <c r="E86" s="44">
        <v>13.23</v>
      </c>
      <c r="F86" s="44"/>
      <c r="G86" s="44">
        <v>49.04</v>
      </c>
      <c r="H86" s="44">
        <v>14.74</v>
      </c>
      <c r="I86" s="44"/>
      <c r="J86" s="44">
        <v>48.31</v>
      </c>
      <c r="K86" s="44">
        <v>14.02</v>
      </c>
      <c r="L86" s="44"/>
      <c r="M86" s="44">
        <f>'4.1.1'!G102/1.08</f>
        <v>13.824074074074073</v>
      </c>
      <c r="N86" s="44">
        <f t="shared" si="7"/>
        <v>13.824074074074073</v>
      </c>
      <c r="O86" s="44"/>
      <c r="P86" s="44">
        <f>'4.1.1'!H102/1.08</f>
        <v>14.370370370370368</v>
      </c>
      <c r="Q86" s="44">
        <f t="shared" si="8"/>
        <v>12.040370370370368</v>
      </c>
      <c r="R86" s="44"/>
      <c r="S86" s="91"/>
      <c r="T86" s="28"/>
      <c r="U86" s="28"/>
      <c r="V86" s="28"/>
      <c r="W86" s="28"/>
    </row>
    <row r="87" spans="1:23" ht="14.25" customHeight="1" x14ac:dyDescent="0.25">
      <c r="A87" s="106">
        <v>1996</v>
      </c>
      <c r="B87" s="105">
        <v>35309</v>
      </c>
      <c r="C87" s="90"/>
      <c r="D87" s="44">
        <v>53.65</v>
      </c>
      <c r="E87" s="44">
        <v>14.53</v>
      </c>
      <c r="F87" s="44">
        <f>SUM(E85:E87)/3</f>
        <v>13.090000000000002</v>
      </c>
      <c r="G87" s="44">
        <v>50.03</v>
      </c>
      <c r="H87" s="44">
        <v>15.73</v>
      </c>
      <c r="I87" s="44">
        <f>SUM(H85:H87)/3</f>
        <v>14.39</v>
      </c>
      <c r="J87" s="44">
        <v>49.57</v>
      </c>
      <c r="K87" s="44">
        <v>15.27</v>
      </c>
      <c r="L87" s="44">
        <f>SUM(K85:K87)/3</f>
        <v>13.746666666666664</v>
      </c>
      <c r="M87" s="44">
        <f>'4.1.1'!G103/1.08</f>
        <v>15.787037037037036</v>
      </c>
      <c r="N87" s="44">
        <f t="shared" si="7"/>
        <v>15.787037037037036</v>
      </c>
      <c r="O87" s="44">
        <f>SUM(N85:N87)/3</f>
        <v>14.385802469135802</v>
      </c>
      <c r="P87" s="44">
        <f>'4.1.1'!H103/1.08</f>
        <v>16.212962962962962</v>
      </c>
      <c r="Q87" s="44">
        <f t="shared" si="8"/>
        <v>13.882962962962962</v>
      </c>
      <c r="R87" s="44">
        <f>SUM(Q85:Q87)/3</f>
        <v>12.626790123456788</v>
      </c>
      <c r="S87" s="91"/>
      <c r="T87" s="28"/>
      <c r="U87" s="28"/>
      <c r="V87" s="28"/>
      <c r="W87" s="28"/>
    </row>
    <row r="88" spans="1:23" ht="14.25" customHeight="1" x14ac:dyDescent="0.25">
      <c r="A88" s="106">
        <v>1996</v>
      </c>
      <c r="B88" s="105">
        <v>35339</v>
      </c>
      <c r="C88" s="90"/>
      <c r="D88" s="44">
        <v>54.22</v>
      </c>
      <c r="E88" s="44">
        <v>15.1</v>
      </c>
      <c r="F88" s="44"/>
      <c r="G88" s="44">
        <v>51.63</v>
      </c>
      <c r="H88" s="44">
        <v>17.329999999999998</v>
      </c>
      <c r="I88" s="44"/>
      <c r="J88" s="44">
        <v>50.03</v>
      </c>
      <c r="K88" s="44">
        <v>15.73</v>
      </c>
      <c r="L88" s="44"/>
      <c r="M88" s="44">
        <f>'4.1.1'!G104/1.08</f>
        <v>16.657407407407405</v>
      </c>
      <c r="N88" s="44">
        <f t="shared" si="7"/>
        <v>16.657407407407405</v>
      </c>
      <c r="O88" s="44"/>
      <c r="P88" s="44">
        <f>'4.1.1'!H104/1.08</f>
        <v>17.324074074074073</v>
      </c>
      <c r="Q88" s="44">
        <f t="shared" si="8"/>
        <v>14.994074074074073</v>
      </c>
      <c r="R88" s="44"/>
      <c r="S88" s="91"/>
      <c r="T88" s="28"/>
      <c r="U88" s="28"/>
      <c r="V88" s="28"/>
      <c r="W88" s="28"/>
    </row>
    <row r="89" spans="1:23" ht="14.25" customHeight="1" x14ac:dyDescent="0.25">
      <c r="A89" s="106">
        <v>1996</v>
      </c>
      <c r="B89" s="105">
        <v>35370</v>
      </c>
      <c r="C89" s="90"/>
      <c r="D89" s="44">
        <v>54.69</v>
      </c>
      <c r="E89" s="44">
        <v>15.57</v>
      </c>
      <c r="F89" s="44"/>
      <c r="G89" s="44">
        <v>51.79</v>
      </c>
      <c r="H89" s="44">
        <v>17.489999999999998</v>
      </c>
      <c r="I89" s="44"/>
      <c r="J89" s="44">
        <v>50.43</v>
      </c>
      <c r="K89" s="44">
        <v>16.13</v>
      </c>
      <c r="L89" s="44"/>
      <c r="M89" s="44">
        <f>'4.1.1'!G105/1.08</f>
        <v>15.546296296296294</v>
      </c>
      <c r="N89" s="44">
        <f t="shared" si="7"/>
        <v>15.546296296296294</v>
      </c>
      <c r="O89" s="44"/>
      <c r="P89" s="44">
        <f>'4.1.1'!H105/1.08</f>
        <v>16.314814814814813</v>
      </c>
      <c r="Q89" s="44">
        <f t="shared" si="8"/>
        <v>13.984814814814813</v>
      </c>
      <c r="R89" s="44"/>
      <c r="S89" s="91"/>
      <c r="T89" s="28"/>
      <c r="U89" s="28"/>
      <c r="V89" s="28"/>
      <c r="W89" s="28"/>
    </row>
    <row r="90" spans="1:23" ht="14.25" customHeight="1" x14ac:dyDescent="0.25">
      <c r="A90" s="106">
        <v>1996</v>
      </c>
      <c r="B90" s="105">
        <v>35400</v>
      </c>
      <c r="C90" s="90"/>
      <c r="D90" s="44">
        <v>56.45</v>
      </c>
      <c r="E90" s="44">
        <v>14.77</v>
      </c>
      <c r="F90" s="44">
        <f>SUM(E88:E90)/3</f>
        <v>15.146666666666667</v>
      </c>
      <c r="G90" s="44">
        <v>53.27</v>
      </c>
      <c r="H90" s="44">
        <v>16.41</v>
      </c>
      <c r="I90" s="44">
        <f>SUM(H88:H90)/3</f>
        <v>17.076666666666664</v>
      </c>
      <c r="J90" s="44">
        <v>52.13</v>
      </c>
      <c r="K90" s="44">
        <v>15.27</v>
      </c>
      <c r="L90" s="44">
        <f>SUM(K88:K90)/3</f>
        <v>15.709999999999999</v>
      </c>
      <c r="M90" s="44">
        <f>'4.1.1'!G106/1.08</f>
        <v>15.759259259259258</v>
      </c>
      <c r="N90" s="44">
        <f t="shared" si="7"/>
        <v>15.759259259259258</v>
      </c>
      <c r="O90" s="44">
        <f>SUM(N88:N90)/3</f>
        <v>15.987654320987652</v>
      </c>
      <c r="P90" s="44">
        <f>'4.1.1'!H106/1.08</f>
        <v>16.555555555555554</v>
      </c>
      <c r="Q90" s="44">
        <f t="shared" ref="Q90:Q96" si="9">P90-2.5</f>
        <v>14.055555555555554</v>
      </c>
      <c r="R90" s="44">
        <f>SUM(Q88:Q90)/3</f>
        <v>14.344814814814812</v>
      </c>
      <c r="S90" s="91"/>
      <c r="T90" s="28"/>
      <c r="U90" s="28"/>
      <c r="V90" s="28"/>
      <c r="W90" s="28"/>
    </row>
    <row r="91" spans="1:23" ht="14.25" customHeight="1" x14ac:dyDescent="0.25">
      <c r="A91" s="106">
        <v>1997</v>
      </c>
      <c r="B91" s="105">
        <v>35431</v>
      </c>
      <c r="C91" s="90"/>
      <c r="D91" s="44">
        <v>55.71</v>
      </c>
      <c r="E91" s="44">
        <v>14.03</v>
      </c>
      <c r="F91" s="44"/>
      <c r="G91" s="44">
        <v>52.78</v>
      </c>
      <c r="H91" s="44">
        <v>15.92</v>
      </c>
      <c r="I91" s="44"/>
      <c r="J91" s="44">
        <v>51.99</v>
      </c>
      <c r="K91" s="44">
        <v>15.13</v>
      </c>
      <c r="L91" s="44"/>
      <c r="M91" s="44">
        <f>'4.1.1'!G107/1.08</f>
        <v>15.861111111111109</v>
      </c>
      <c r="N91" s="44">
        <f t="shared" si="7"/>
        <v>15.861111111111109</v>
      </c>
      <c r="O91" s="44"/>
      <c r="P91" s="44">
        <f>'4.1.1'!H107/1.08</f>
        <v>16.796296296296294</v>
      </c>
      <c r="Q91" s="44">
        <f t="shared" si="9"/>
        <v>14.296296296296294</v>
      </c>
      <c r="R91" s="44"/>
      <c r="S91" s="91"/>
      <c r="T91" s="28"/>
      <c r="U91" s="28"/>
      <c r="V91" s="28"/>
      <c r="W91" s="28"/>
    </row>
    <row r="92" spans="1:23" ht="14.25" customHeight="1" x14ac:dyDescent="0.25">
      <c r="A92" s="106">
        <v>1997</v>
      </c>
      <c r="B92" s="105">
        <v>35462</v>
      </c>
      <c r="C92" s="90"/>
      <c r="D92" s="44">
        <v>55.69</v>
      </c>
      <c r="E92" s="44">
        <v>14.01</v>
      </c>
      <c r="F92" s="44"/>
      <c r="G92" s="44">
        <v>52.24</v>
      </c>
      <c r="H92" s="44">
        <v>15.38</v>
      </c>
      <c r="I92" s="44"/>
      <c r="J92" s="44">
        <v>51.2</v>
      </c>
      <c r="K92" s="44">
        <v>14.34</v>
      </c>
      <c r="L92" s="44"/>
      <c r="M92" s="44">
        <f>'4.1.1'!G108/1.08</f>
        <v>14.777777777777777</v>
      </c>
      <c r="N92" s="44">
        <f t="shared" si="7"/>
        <v>14.777777777777777</v>
      </c>
      <c r="O92" s="44"/>
      <c r="P92" s="44">
        <f>'4.1.1'!H108/1.08</f>
        <v>15.75</v>
      </c>
      <c r="Q92" s="44">
        <f t="shared" si="9"/>
        <v>13.25</v>
      </c>
      <c r="R92" s="44"/>
      <c r="S92" s="91"/>
      <c r="T92" s="28"/>
      <c r="U92" s="28"/>
      <c r="V92" s="28"/>
      <c r="W92" s="28"/>
    </row>
    <row r="93" spans="1:23" ht="14.25" customHeight="1" x14ac:dyDescent="0.25">
      <c r="A93" s="106">
        <v>1997</v>
      </c>
      <c r="B93" s="105">
        <v>35490</v>
      </c>
      <c r="C93" s="90"/>
      <c r="D93" s="44">
        <v>54.67</v>
      </c>
      <c r="E93" s="44">
        <v>12.99</v>
      </c>
      <c r="F93" s="44">
        <f>SUM(E91:E93)/3</f>
        <v>13.676666666666668</v>
      </c>
      <c r="G93" s="44">
        <v>51.35</v>
      </c>
      <c r="H93" s="44">
        <v>14.48</v>
      </c>
      <c r="I93" s="44">
        <f>SUM(H91:H93)/3</f>
        <v>15.26</v>
      </c>
      <c r="J93" s="44">
        <v>50.19</v>
      </c>
      <c r="K93" s="44">
        <v>13.33</v>
      </c>
      <c r="L93" s="44">
        <f>SUM(K91:K93)/3</f>
        <v>14.266666666666666</v>
      </c>
      <c r="M93" s="44">
        <f>'4.1.1'!G109/1.08</f>
        <v>13.537037037037035</v>
      </c>
      <c r="N93" s="44">
        <f t="shared" si="7"/>
        <v>13.537037037037035</v>
      </c>
      <c r="O93" s="44">
        <f>SUM(N91:N93)/3</f>
        <v>14.725308641975309</v>
      </c>
      <c r="P93" s="44">
        <f>'4.1.1'!H109/1.08</f>
        <v>14.25925925925926</v>
      </c>
      <c r="Q93" s="44">
        <f t="shared" si="9"/>
        <v>11.75925925925926</v>
      </c>
      <c r="R93" s="44">
        <f>SUM(Q91:Q93)/3</f>
        <v>13.101851851851853</v>
      </c>
      <c r="S93" s="91"/>
      <c r="T93" s="28"/>
      <c r="U93" s="28"/>
      <c r="V93" s="28"/>
      <c r="W93" s="28"/>
    </row>
    <row r="94" spans="1:23" ht="14.25" customHeight="1" x14ac:dyDescent="0.25">
      <c r="A94" s="106">
        <v>1997</v>
      </c>
      <c r="B94" s="105">
        <v>35521</v>
      </c>
      <c r="C94" s="90"/>
      <c r="D94" s="44">
        <v>54.97</v>
      </c>
      <c r="E94" s="44">
        <v>13.29</v>
      </c>
      <c r="F94" s="44"/>
      <c r="G94" s="44">
        <v>51.25</v>
      </c>
      <c r="H94" s="44">
        <v>14.39</v>
      </c>
      <c r="I94" s="44"/>
      <c r="J94" s="44">
        <v>50.42</v>
      </c>
      <c r="K94" s="44">
        <v>13.56</v>
      </c>
      <c r="L94" s="44"/>
      <c r="M94" s="44">
        <f>'4.1.1'!G110/1.08</f>
        <v>13.157407407407407</v>
      </c>
      <c r="N94" s="44">
        <f t="shared" si="7"/>
        <v>13.157407407407407</v>
      </c>
      <c r="O94" s="44"/>
      <c r="P94" s="44">
        <f>'4.1.1'!H110/1.08</f>
        <v>14.055555555555554</v>
      </c>
      <c r="Q94" s="44">
        <f t="shared" si="9"/>
        <v>11.555555555555554</v>
      </c>
      <c r="R94" s="44"/>
      <c r="S94" s="91"/>
      <c r="T94" s="28"/>
      <c r="U94" s="28"/>
      <c r="V94" s="28"/>
      <c r="W94" s="28"/>
    </row>
    <row r="95" spans="1:23" ht="14.25" customHeight="1" x14ac:dyDescent="0.25">
      <c r="A95" s="106">
        <v>1997</v>
      </c>
      <c r="B95" s="105">
        <v>35551</v>
      </c>
      <c r="C95" s="90"/>
      <c r="D95" s="44">
        <v>55.24</v>
      </c>
      <c r="E95" s="44">
        <v>13.56</v>
      </c>
      <c r="F95" s="44"/>
      <c r="G95" s="44">
        <v>51.32</v>
      </c>
      <c r="H95" s="44">
        <v>14.46</v>
      </c>
      <c r="I95" s="44"/>
      <c r="J95" s="44">
        <v>50.56</v>
      </c>
      <c r="K95" s="44">
        <v>13.7</v>
      </c>
      <c r="L95" s="44"/>
      <c r="M95" s="44">
        <f>'4.1.1'!G111/1.08</f>
        <v>12.907407407407407</v>
      </c>
      <c r="N95" s="44">
        <f t="shared" si="7"/>
        <v>12.907407407407407</v>
      </c>
      <c r="O95" s="44"/>
      <c r="P95" s="44">
        <f>'4.1.1'!H111/1.08</f>
        <v>14.296296296296294</v>
      </c>
      <c r="Q95" s="44">
        <f t="shared" si="9"/>
        <v>11.796296296296294</v>
      </c>
      <c r="R95" s="44"/>
      <c r="S95" s="91"/>
      <c r="T95" s="28"/>
      <c r="U95" s="28"/>
      <c r="V95" s="28"/>
      <c r="W95" s="28"/>
    </row>
    <row r="96" spans="1:23" ht="14.25" customHeight="1" x14ac:dyDescent="0.25">
      <c r="A96" s="106">
        <v>1997</v>
      </c>
      <c r="B96" s="105">
        <v>35582</v>
      </c>
      <c r="C96" s="90"/>
      <c r="D96" s="44">
        <v>55.65</v>
      </c>
      <c r="E96" s="44">
        <v>13.97</v>
      </c>
      <c r="F96" s="44">
        <f>SUM(E94:E96)/3</f>
        <v>13.606666666666667</v>
      </c>
      <c r="G96" s="44">
        <v>51.57</v>
      </c>
      <c r="H96" s="44">
        <v>14.71</v>
      </c>
      <c r="I96" s="44">
        <f>SUM(H94:H96)/3</f>
        <v>14.520000000000001</v>
      </c>
      <c r="J96" s="44">
        <v>50.94</v>
      </c>
      <c r="K96" s="44">
        <v>14.09</v>
      </c>
      <c r="L96" s="44">
        <f>SUM(K94:K96)/3</f>
        <v>13.783333333333331</v>
      </c>
      <c r="M96" s="44">
        <f>'4.1.1'!G112/1.08</f>
        <v>12.749999999999998</v>
      </c>
      <c r="N96" s="44">
        <f t="shared" si="7"/>
        <v>12.749999999999998</v>
      </c>
      <c r="O96" s="44">
        <f>SUM(N94:N96)/3</f>
        <v>12.93827160493827</v>
      </c>
      <c r="P96" s="44">
        <f>'4.1.1'!H112/1.08</f>
        <v>13.777777777777777</v>
      </c>
      <c r="Q96" s="44">
        <f t="shared" si="9"/>
        <v>11.277777777777777</v>
      </c>
      <c r="R96" s="44">
        <f>SUM(Q94:Q96)/3</f>
        <v>11.543209876543209</v>
      </c>
      <c r="S96" s="91"/>
      <c r="T96" s="28"/>
      <c r="U96" s="28"/>
      <c r="V96" s="28"/>
      <c r="W96" s="28"/>
    </row>
    <row r="97" spans="1:23" ht="14.25" customHeight="1" x14ac:dyDescent="0.25">
      <c r="A97" s="106">
        <v>1997</v>
      </c>
      <c r="B97" s="105">
        <v>35612</v>
      </c>
      <c r="C97" s="90"/>
      <c r="D97" s="44">
        <v>58.04</v>
      </c>
      <c r="E97" s="44">
        <v>12.94</v>
      </c>
      <c r="F97" s="44"/>
      <c r="G97" s="44">
        <v>53.99</v>
      </c>
      <c r="H97" s="44">
        <v>13.71</v>
      </c>
      <c r="I97" s="44"/>
      <c r="J97" s="44">
        <v>53.35</v>
      </c>
      <c r="K97" s="44">
        <v>13.07</v>
      </c>
      <c r="L97" s="44"/>
      <c r="M97" s="44">
        <f>'4.1.1'!G113/1.08</f>
        <v>12.268518518518517</v>
      </c>
      <c r="N97" s="44">
        <f t="shared" si="7"/>
        <v>12.268518518518517</v>
      </c>
      <c r="O97" s="44"/>
      <c r="P97" s="44">
        <f>'4.1.1'!H113/1.08</f>
        <v>13.527777777777777</v>
      </c>
      <c r="Q97" s="44">
        <f t="shared" ref="Q97:Q105" si="10">P97-2.58</f>
        <v>10.947777777777777</v>
      </c>
      <c r="R97" s="44"/>
      <c r="S97" s="91"/>
      <c r="T97" s="28"/>
      <c r="U97" s="28"/>
      <c r="V97" s="28"/>
      <c r="W97" s="28"/>
    </row>
    <row r="98" spans="1:23" ht="14.25" customHeight="1" x14ac:dyDescent="0.25">
      <c r="A98" s="106">
        <v>1997</v>
      </c>
      <c r="B98" s="105">
        <v>35643</v>
      </c>
      <c r="C98" s="90"/>
      <c r="D98" s="44">
        <v>59.16</v>
      </c>
      <c r="E98" s="44">
        <v>14.06</v>
      </c>
      <c r="F98" s="44"/>
      <c r="G98" s="44">
        <v>54.88</v>
      </c>
      <c r="H98" s="44">
        <v>14.59</v>
      </c>
      <c r="I98" s="44"/>
      <c r="J98" s="44">
        <v>54.53</v>
      </c>
      <c r="K98" s="44">
        <v>14.25</v>
      </c>
      <c r="L98" s="44"/>
      <c r="M98" s="44">
        <f>'4.1.1'!G114/1.08</f>
        <v>12.833333333333332</v>
      </c>
      <c r="N98" s="44">
        <f t="shared" si="7"/>
        <v>12.833333333333332</v>
      </c>
      <c r="O98" s="44"/>
      <c r="P98" s="44">
        <f>'4.1.1'!H114/1.08</f>
        <v>14.074074074074073</v>
      </c>
      <c r="Q98" s="44">
        <f t="shared" si="10"/>
        <v>11.494074074074073</v>
      </c>
      <c r="R98" s="44"/>
      <c r="S98" s="91"/>
      <c r="T98" s="28"/>
      <c r="U98" s="28"/>
      <c r="V98" s="28"/>
      <c r="W98" s="28"/>
    </row>
    <row r="99" spans="1:23" ht="14.25" customHeight="1" x14ac:dyDescent="0.25">
      <c r="A99" s="106">
        <v>1997</v>
      </c>
      <c r="B99" s="105">
        <v>35674</v>
      </c>
      <c r="C99" s="90"/>
      <c r="D99" s="44">
        <v>59.81</v>
      </c>
      <c r="E99" s="44">
        <v>14.71</v>
      </c>
      <c r="F99" s="44">
        <f>SUM(E97:E99)/3</f>
        <v>13.903333333333334</v>
      </c>
      <c r="G99" s="44">
        <v>55.12</v>
      </c>
      <c r="H99" s="44">
        <v>14.83</v>
      </c>
      <c r="I99" s="44">
        <f>SUM(H97:H99)/3</f>
        <v>14.376666666666667</v>
      </c>
      <c r="J99" s="44">
        <v>55.08</v>
      </c>
      <c r="K99" s="44">
        <v>14.8</v>
      </c>
      <c r="L99" s="44">
        <f>SUM(K97:K99)/3</f>
        <v>14.040000000000001</v>
      </c>
      <c r="M99" s="44">
        <f>'4.1.1'!G115/1.05</f>
        <v>12.838095238095239</v>
      </c>
      <c r="N99" s="44">
        <f t="shared" si="7"/>
        <v>12.838095238095239</v>
      </c>
      <c r="O99" s="44">
        <f>SUM(N97:N99)/3</f>
        <v>12.646649029982362</v>
      </c>
      <c r="P99" s="44">
        <f>'4.1.1'!H115/1.05</f>
        <v>13.990476190476189</v>
      </c>
      <c r="Q99" s="44">
        <f t="shared" si="10"/>
        <v>11.410476190476189</v>
      </c>
      <c r="R99" s="44">
        <f>SUM(Q97:Q99)/3</f>
        <v>11.28410934744268</v>
      </c>
      <c r="S99" s="91"/>
      <c r="T99" s="28"/>
      <c r="U99" s="28"/>
      <c r="V99" s="28"/>
      <c r="W99" s="28"/>
    </row>
    <row r="100" spans="1:23" ht="14.25" customHeight="1" x14ac:dyDescent="0.25">
      <c r="A100" s="106">
        <v>1997</v>
      </c>
      <c r="B100" s="105">
        <v>35704</v>
      </c>
      <c r="C100" s="90"/>
      <c r="D100" s="44">
        <v>59.36</v>
      </c>
      <c r="E100" s="44">
        <v>14.26</v>
      </c>
      <c r="F100" s="44"/>
      <c r="G100" s="44">
        <v>54.73</v>
      </c>
      <c r="H100" s="44">
        <v>14.45</v>
      </c>
      <c r="I100" s="44"/>
      <c r="J100" s="44">
        <v>54.65</v>
      </c>
      <c r="K100" s="44">
        <v>14.37</v>
      </c>
      <c r="L100" s="44"/>
      <c r="M100" s="44">
        <f>'4.1.1'!G116/1.05</f>
        <v>13.59047619047619</v>
      </c>
      <c r="N100" s="44">
        <f t="shared" si="7"/>
        <v>13.59047619047619</v>
      </c>
      <c r="O100" s="44"/>
      <c r="P100" s="44">
        <f>'4.1.1'!H116/1.05</f>
        <v>14.38095238095238</v>
      </c>
      <c r="Q100" s="44">
        <f t="shared" si="10"/>
        <v>11.80095238095238</v>
      </c>
      <c r="R100" s="44"/>
      <c r="S100" s="91"/>
      <c r="T100" s="28"/>
      <c r="U100" s="28"/>
      <c r="V100" s="28"/>
      <c r="W100" s="28"/>
    </row>
    <row r="101" spans="1:23" ht="14.25" customHeight="1" x14ac:dyDescent="0.25">
      <c r="A101" s="106">
        <v>1997</v>
      </c>
      <c r="B101" s="105">
        <v>35735</v>
      </c>
      <c r="C101" s="90"/>
      <c r="D101" s="44">
        <v>59.19</v>
      </c>
      <c r="E101" s="44">
        <v>14.09</v>
      </c>
      <c r="F101" s="44"/>
      <c r="G101" s="44">
        <v>54.52</v>
      </c>
      <c r="H101" s="44">
        <v>14.24</v>
      </c>
      <c r="I101" s="44"/>
      <c r="J101" s="44">
        <v>54.37</v>
      </c>
      <c r="K101" s="44">
        <v>14.09</v>
      </c>
      <c r="L101" s="44"/>
      <c r="M101" s="44">
        <f>'4.1.1'!G117/1.05</f>
        <v>13.504761904761905</v>
      </c>
      <c r="N101" s="44">
        <f t="shared" si="7"/>
        <v>13.504761904761905</v>
      </c>
      <c r="O101" s="44"/>
      <c r="P101" s="44">
        <f>'4.1.1'!H117/1.05</f>
        <v>14.55238095238095</v>
      </c>
      <c r="Q101" s="44">
        <f t="shared" si="10"/>
        <v>11.97238095238095</v>
      </c>
      <c r="R101" s="44"/>
      <c r="S101" s="91"/>
      <c r="T101" s="28"/>
      <c r="U101" s="28"/>
      <c r="V101" s="28"/>
      <c r="W101" s="28"/>
    </row>
    <row r="102" spans="1:23" ht="14.25" customHeight="1" x14ac:dyDescent="0.25">
      <c r="A102" s="106">
        <v>1997</v>
      </c>
      <c r="B102" s="105">
        <v>35765</v>
      </c>
      <c r="C102" s="90"/>
      <c r="D102" s="44">
        <v>58.97</v>
      </c>
      <c r="E102" s="44">
        <v>13.87</v>
      </c>
      <c r="F102" s="44">
        <f>SUM(E100:E102)/3</f>
        <v>14.073333333333332</v>
      </c>
      <c r="G102" s="44">
        <v>54.26</v>
      </c>
      <c r="H102" s="44">
        <v>13.98</v>
      </c>
      <c r="I102" s="44">
        <f>SUM(H100:H102)/3</f>
        <v>14.223333333333334</v>
      </c>
      <c r="J102" s="44">
        <v>54.07</v>
      </c>
      <c r="K102" s="44">
        <v>13.79</v>
      </c>
      <c r="L102" s="44">
        <f>SUM(K100:K102)/3</f>
        <v>14.083333333333334</v>
      </c>
      <c r="M102" s="44">
        <f>'4.1.1'!G118/1.05</f>
        <v>12.952380952380951</v>
      </c>
      <c r="N102" s="44">
        <f t="shared" si="7"/>
        <v>12.952380952380951</v>
      </c>
      <c r="O102" s="44">
        <f>SUM(N100:N102)/3</f>
        <v>13.349206349206348</v>
      </c>
      <c r="P102" s="44">
        <f>'4.1.1'!H118/1.05</f>
        <v>13.790476190476189</v>
      </c>
      <c r="Q102" s="44">
        <f t="shared" si="10"/>
        <v>11.210476190476189</v>
      </c>
      <c r="R102" s="44">
        <f>SUM(Q100:Q102)/3</f>
        <v>11.66126984126984</v>
      </c>
      <c r="S102" s="91"/>
      <c r="T102" s="28"/>
      <c r="U102" s="28"/>
      <c r="V102" s="28"/>
      <c r="W102" s="28"/>
    </row>
    <row r="103" spans="1:23" ht="14.25" customHeight="1" x14ac:dyDescent="0.25">
      <c r="A103" s="106">
        <v>1998</v>
      </c>
      <c r="B103" s="105">
        <v>35796</v>
      </c>
      <c r="C103" s="90"/>
      <c r="D103" s="44">
        <v>58.75</v>
      </c>
      <c r="E103" s="44">
        <v>13.65</v>
      </c>
      <c r="F103" s="44"/>
      <c r="G103" s="44">
        <v>53.91</v>
      </c>
      <c r="H103" s="44">
        <v>13.63</v>
      </c>
      <c r="I103" s="44"/>
      <c r="J103" s="44">
        <v>53.73</v>
      </c>
      <c r="K103" s="44">
        <v>13.45</v>
      </c>
      <c r="L103" s="44"/>
      <c r="M103" s="44">
        <f>'4.1.1'!G119/1.05</f>
        <v>12.304761904761904</v>
      </c>
      <c r="N103" s="44">
        <f t="shared" si="7"/>
        <v>12.304761904761904</v>
      </c>
      <c r="O103" s="44"/>
      <c r="P103" s="44">
        <f>'4.1.1'!H119/1.05</f>
        <v>13.019047619047619</v>
      </c>
      <c r="Q103" s="44">
        <f t="shared" si="10"/>
        <v>10.439047619047619</v>
      </c>
      <c r="R103" s="44"/>
      <c r="S103" s="91"/>
      <c r="T103" s="28"/>
      <c r="U103" s="28"/>
      <c r="V103" s="28"/>
      <c r="W103" s="28"/>
    </row>
    <row r="104" spans="1:23" ht="14.25" customHeight="1" x14ac:dyDescent="0.25">
      <c r="A104" s="106">
        <v>1998</v>
      </c>
      <c r="B104" s="105">
        <v>35827</v>
      </c>
      <c r="C104" s="90"/>
      <c r="D104" s="44">
        <v>58.42</v>
      </c>
      <c r="E104" s="44">
        <v>13.32</v>
      </c>
      <c r="F104" s="44"/>
      <c r="G104" s="44">
        <v>53.48</v>
      </c>
      <c r="H104" s="44">
        <v>13.2</v>
      </c>
      <c r="I104" s="44"/>
      <c r="J104" s="44">
        <v>53.3</v>
      </c>
      <c r="K104" s="44">
        <v>13.02</v>
      </c>
      <c r="L104" s="44"/>
      <c r="M104" s="44">
        <f>'4.1.1'!G120/1.05</f>
        <v>11.933333333333332</v>
      </c>
      <c r="N104" s="44">
        <f t="shared" si="7"/>
        <v>11.933333333333332</v>
      </c>
      <c r="O104" s="44"/>
      <c r="P104" s="44">
        <f>'4.1.1'!H120/1.05</f>
        <v>13.028571428571428</v>
      </c>
      <c r="Q104" s="44">
        <f t="shared" si="10"/>
        <v>10.448571428571428</v>
      </c>
      <c r="R104" s="44"/>
      <c r="S104" s="91"/>
      <c r="T104" s="28"/>
      <c r="U104" s="28"/>
      <c r="V104" s="28"/>
      <c r="W104" s="28"/>
    </row>
    <row r="105" spans="1:23" ht="14.25" customHeight="1" x14ac:dyDescent="0.25">
      <c r="A105" s="106">
        <v>1998</v>
      </c>
      <c r="B105" s="105">
        <v>35855</v>
      </c>
      <c r="C105" s="90"/>
      <c r="D105" s="44">
        <v>58.04</v>
      </c>
      <c r="E105" s="44">
        <v>12.94</v>
      </c>
      <c r="F105" s="44">
        <f>SUM(E103:E105)/3</f>
        <v>13.303333333333333</v>
      </c>
      <c r="G105" s="44">
        <v>53.02</v>
      </c>
      <c r="H105" s="44">
        <v>12.74</v>
      </c>
      <c r="I105" s="44">
        <f>SUM(H103:H105)/3</f>
        <v>13.19</v>
      </c>
      <c r="J105" s="44">
        <v>52.84</v>
      </c>
      <c r="K105" s="44">
        <v>12.56</v>
      </c>
      <c r="L105" s="44">
        <f>SUM(K103:K105)/3</f>
        <v>13.01</v>
      </c>
      <c r="M105" s="44">
        <f>'4.1.1'!G121/1.05</f>
        <v>11.057142857142857</v>
      </c>
      <c r="N105" s="44">
        <f t="shared" si="7"/>
        <v>11.057142857142857</v>
      </c>
      <c r="O105" s="44">
        <f>SUM(N103:N105)/3</f>
        <v>11.765079365079364</v>
      </c>
      <c r="P105" s="44">
        <f>'4.1.1'!H121/1.05</f>
        <v>12.114285714285714</v>
      </c>
      <c r="Q105" s="44">
        <f t="shared" si="10"/>
        <v>9.5342857142857138</v>
      </c>
      <c r="R105" s="44">
        <f>SUM(Q103:Q105)/3</f>
        <v>10.140634920634922</v>
      </c>
      <c r="S105" s="91"/>
      <c r="T105" s="28"/>
      <c r="U105" s="28"/>
      <c r="V105" s="28"/>
      <c r="W105" s="28"/>
    </row>
    <row r="106" spans="1:23" ht="14.25" customHeight="1" x14ac:dyDescent="0.25">
      <c r="A106" s="106">
        <v>1998</v>
      </c>
      <c r="B106" s="105">
        <v>35886</v>
      </c>
      <c r="C106" s="90"/>
      <c r="D106" s="44">
        <v>61.6</v>
      </c>
      <c r="E106" s="44">
        <v>12.34</v>
      </c>
      <c r="F106" s="44"/>
      <c r="G106" s="44">
        <v>56.86</v>
      </c>
      <c r="H106" s="44">
        <v>11.87</v>
      </c>
      <c r="I106" s="44"/>
      <c r="J106" s="44">
        <v>55.97</v>
      </c>
      <c r="K106" s="44">
        <v>11.99</v>
      </c>
      <c r="L106" s="44"/>
      <c r="M106" s="44">
        <f>'4.1.1'!G122/1.05</f>
        <v>11.114285714285714</v>
      </c>
      <c r="N106" s="44">
        <f t="shared" si="7"/>
        <v>11.114285714285714</v>
      </c>
      <c r="O106" s="44"/>
      <c r="P106" s="44">
        <f>'4.1.1'!H122/1.05</f>
        <v>12.323809523809523</v>
      </c>
      <c r="Q106" s="44">
        <f t="shared" ref="Q106:Q116" si="11">P106-2.82</f>
        <v>9.5038095238095224</v>
      </c>
      <c r="R106" s="44"/>
      <c r="S106" s="91"/>
      <c r="T106" s="28"/>
      <c r="U106" s="28"/>
      <c r="V106" s="28"/>
      <c r="W106" s="28"/>
    </row>
    <row r="107" spans="1:23" ht="14.25" customHeight="1" x14ac:dyDescent="0.25">
      <c r="A107" s="106">
        <v>1998</v>
      </c>
      <c r="B107" s="105">
        <v>35916</v>
      </c>
      <c r="C107" s="90"/>
      <c r="D107" s="44">
        <v>61.63</v>
      </c>
      <c r="E107" s="44">
        <v>12.37</v>
      </c>
      <c r="F107" s="44"/>
      <c r="G107" s="44">
        <v>56.77</v>
      </c>
      <c r="H107" s="44">
        <v>11.78</v>
      </c>
      <c r="I107" s="44"/>
      <c r="J107" s="44">
        <v>55.93</v>
      </c>
      <c r="K107" s="44">
        <v>11.94</v>
      </c>
      <c r="L107" s="44"/>
      <c r="M107" s="44">
        <f>'4.1.1'!G123/1.05</f>
        <v>11.085714285714285</v>
      </c>
      <c r="N107" s="44">
        <f t="shared" si="7"/>
        <v>11.085714285714285</v>
      </c>
      <c r="O107" s="44"/>
      <c r="P107" s="44">
        <f>'4.1.1'!H123/1.05</f>
        <v>12.333333333333332</v>
      </c>
      <c r="Q107" s="44">
        <f t="shared" si="11"/>
        <v>9.5133333333333319</v>
      </c>
      <c r="R107" s="44"/>
      <c r="S107" s="91"/>
      <c r="T107" s="28"/>
      <c r="U107" s="28"/>
      <c r="V107" s="28"/>
      <c r="W107" s="28"/>
    </row>
    <row r="108" spans="1:23" ht="14.25" customHeight="1" x14ac:dyDescent="0.25">
      <c r="A108" s="106">
        <v>1998</v>
      </c>
      <c r="B108" s="105">
        <v>35947</v>
      </c>
      <c r="C108" s="90"/>
      <c r="D108" s="44">
        <v>61.46</v>
      </c>
      <c r="E108" s="44">
        <v>12.2</v>
      </c>
      <c r="F108" s="44">
        <f>SUM(E106:E108)/3</f>
        <v>12.303333333333333</v>
      </c>
      <c r="G108" s="44">
        <v>56.67</v>
      </c>
      <c r="H108" s="44">
        <v>11.68</v>
      </c>
      <c r="I108" s="44">
        <f>SUM(H106:H108)/3</f>
        <v>11.776666666666666</v>
      </c>
      <c r="J108" s="44">
        <v>55.85</v>
      </c>
      <c r="K108" s="44">
        <v>11.86</v>
      </c>
      <c r="L108" s="44">
        <f>SUM(K106:K108)/3</f>
        <v>11.93</v>
      </c>
      <c r="M108" s="44">
        <f>'4.1.1'!G124/1.05</f>
        <v>10.619047619047619</v>
      </c>
      <c r="N108" s="44">
        <f t="shared" si="7"/>
        <v>10.619047619047619</v>
      </c>
      <c r="O108" s="44">
        <f>SUM(N106:N108)/3</f>
        <v>10.939682539682538</v>
      </c>
      <c r="P108" s="44">
        <f>'4.1.1'!H124/1.05</f>
        <v>11.752380952380951</v>
      </c>
      <c r="Q108" s="44">
        <f t="shared" si="11"/>
        <v>8.9323809523809512</v>
      </c>
      <c r="R108" s="44">
        <f>SUM(Q106:Q108)/3</f>
        <v>9.316507936507934</v>
      </c>
      <c r="S108" s="91"/>
      <c r="T108" s="28"/>
      <c r="U108" s="28"/>
      <c r="V108" s="28"/>
      <c r="W108" s="28"/>
    </row>
    <row r="109" spans="1:23" ht="14.25" customHeight="1" x14ac:dyDescent="0.25">
      <c r="A109" s="106">
        <v>1998</v>
      </c>
      <c r="B109" s="105">
        <v>35977</v>
      </c>
      <c r="C109" s="90"/>
      <c r="D109" s="44">
        <v>61.59</v>
      </c>
      <c r="E109" s="44">
        <v>12.33</v>
      </c>
      <c r="F109" s="44"/>
      <c r="G109" s="44">
        <v>56.97</v>
      </c>
      <c r="H109" s="44">
        <v>11.98</v>
      </c>
      <c r="I109" s="44"/>
      <c r="J109" s="44">
        <v>56.2</v>
      </c>
      <c r="K109" s="44">
        <v>12.22</v>
      </c>
      <c r="L109" s="44"/>
      <c r="M109" s="44">
        <f>'4.1.1'!G125/1.05</f>
        <v>10.19047619047619</v>
      </c>
      <c r="N109" s="44">
        <f t="shared" si="7"/>
        <v>10.19047619047619</v>
      </c>
      <c r="O109" s="44"/>
      <c r="P109" s="44">
        <f>'4.1.1'!H125/1.05</f>
        <v>11.419047619047619</v>
      </c>
      <c r="Q109" s="44">
        <f t="shared" si="11"/>
        <v>8.5990476190476191</v>
      </c>
      <c r="R109" s="44"/>
      <c r="S109" s="91"/>
      <c r="T109" s="28"/>
      <c r="U109" s="28"/>
      <c r="V109" s="28"/>
      <c r="W109" s="28"/>
    </row>
    <row r="110" spans="1:23" ht="14.25" customHeight="1" x14ac:dyDescent="0.25">
      <c r="A110" s="106">
        <v>1998</v>
      </c>
      <c r="B110" s="105">
        <v>36008</v>
      </c>
      <c r="C110" s="90"/>
      <c r="D110" s="44">
        <v>61.69</v>
      </c>
      <c r="E110" s="44">
        <v>12.42</v>
      </c>
      <c r="F110" s="44"/>
      <c r="G110" s="44">
        <v>56.94</v>
      </c>
      <c r="H110" s="44">
        <v>11.94</v>
      </c>
      <c r="I110" s="44"/>
      <c r="J110" s="44">
        <v>56.29</v>
      </c>
      <c r="K110" s="44">
        <v>12.3</v>
      </c>
      <c r="L110" s="44"/>
      <c r="M110" s="44">
        <f>'4.1.1'!G126/1.05</f>
        <v>9.7999999999999989</v>
      </c>
      <c r="N110" s="44">
        <f t="shared" si="7"/>
        <v>9.7999999999999989</v>
      </c>
      <c r="O110" s="44"/>
      <c r="P110" s="44">
        <f>'4.1.1'!H126/1.05</f>
        <v>11.161904761904761</v>
      </c>
      <c r="Q110" s="44">
        <f t="shared" si="11"/>
        <v>8.341904761904761</v>
      </c>
      <c r="R110" s="44"/>
      <c r="S110" s="91"/>
      <c r="T110" s="28"/>
      <c r="U110" s="28"/>
      <c r="V110" s="28"/>
      <c r="W110" s="28"/>
    </row>
    <row r="111" spans="1:23" ht="14.25" customHeight="1" x14ac:dyDescent="0.25">
      <c r="A111" s="106">
        <v>1998</v>
      </c>
      <c r="B111" s="105">
        <v>36039</v>
      </c>
      <c r="C111" s="90"/>
      <c r="D111" s="44">
        <v>61.28</v>
      </c>
      <c r="E111" s="44">
        <v>12.02</v>
      </c>
      <c r="F111" s="44">
        <f>SUM(E109:E111)/3</f>
        <v>12.256666666666666</v>
      </c>
      <c r="G111" s="44">
        <v>56.58</v>
      </c>
      <c r="H111" s="44">
        <v>11.59</v>
      </c>
      <c r="I111" s="44">
        <f>SUM(H109:H111)/3</f>
        <v>11.836666666666668</v>
      </c>
      <c r="J111" s="44">
        <v>56</v>
      </c>
      <c r="K111" s="44">
        <v>12.01</v>
      </c>
      <c r="L111" s="44">
        <f>SUM(K109:K111)/3</f>
        <v>12.176666666666668</v>
      </c>
      <c r="M111" s="44">
        <f>'4.1.1'!G127/1.05</f>
        <v>10.114285714285714</v>
      </c>
      <c r="N111" s="44">
        <f t="shared" si="7"/>
        <v>10.114285714285714</v>
      </c>
      <c r="O111" s="44">
        <f>SUM(N109:N111)/3</f>
        <v>10.034920634920633</v>
      </c>
      <c r="P111" s="44">
        <f>'4.1.1'!H127/1.05</f>
        <v>11.523809523809524</v>
      </c>
      <c r="Q111" s="44">
        <f t="shared" si="11"/>
        <v>8.7038095238095234</v>
      </c>
      <c r="R111" s="44">
        <f>SUM(Q109:Q111)/3</f>
        <v>8.5482539682539684</v>
      </c>
      <c r="S111" s="91"/>
      <c r="T111" s="28"/>
      <c r="U111" s="28"/>
      <c r="V111" s="28"/>
      <c r="W111" s="28"/>
    </row>
    <row r="112" spans="1:23" ht="14.25" customHeight="1" x14ac:dyDescent="0.25">
      <c r="A112" s="106">
        <v>1998</v>
      </c>
      <c r="B112" s="105">
        <v>36069</v>
      </c>
      <c r="C112" s="90"/>
      <c r="D112" s="44">
        <v>61.09</v>
      </c>
      <c r="E112" s="44">
        <v>11.83</v>
      </c>
      <c r="F112" s="44"/>
      <c r="G112" s="44">
        <v>56.67</v>
      </c>
      <c r="H112" s="44">
        <v>11.68</v>
      </c>
      <c r="I112" s="44"/>
      <c r="J112" s="44">
        <v>55.96</v>
      </c>
      <c r="K112" s="44">
        <v>11.97</v>
      </c>
      <c r="L112" s="44"/>
      <c r="M112" s="44">
        <f>'4.1.1'!G128/1.05</f>
        <v>10.361904761904762</v>
      </c>
      <c r="N112" s="44">
        <f t="shared" si="7"/>
        <v>10.361904761904762</v>
      </c>
      <c r="O112" s="44"/>
      <c r="P112" s="44">
        <f>'4.1.1'!H128/1.05</f>
        <v>11.723809523809523</v>
      </c>
      <c r="Q112" s="44">
        <f t="shared" si="11"/>
        <v>8.9038095238095227</v>
      </c>
      <c r="R112" s="44"/>
      <c r="S112" s="91"/>
      <c r="T112" s="28"/>
      <c r="U112" s="28"/>
      <c r="V112" s="28"/>
      <c r="W112" s="28"/>
    </row>
    <row r="113" spans="1:23" ht="14.25" customHeight="1" x14ac:dyDescent="0.25">
      <c r="A113" s="106">
        <v>1998</v>
      </c>
      <c r="B113" s="105">
        <v>36100</v>
      </c>
      <c r="C113" s="90"/>
      <c r="D113" s="44">
        <v>60.71</v>
      </c>
      <c r="E113" s="44">
        <v>11.45</v>
      </c>
      <c r="F113" s="44"/>
      <c r="G113" s="44">
        <v>55.97</v>
      </c>
      <c r="H113" s="44">
        <v>10.98</v>
      </c>
      <c r="I113" s="44"/>
      <c r="J113" s="44">
        <v>55.34</v>
      </c>
      <c r="K113" s="44">
        <v>11.35</v>
      </c>
      <c r="L113" s="44"/>
      <c r="M113" s="44">
        <f>'4.1.1'!G129/1.05</f>
        <v>10.104761904761904</v>
      </c>
      <c r="N113" s="44">
        <f t="shared" si="7"/>
        <v>10.104761904761904</v>
      </c>
      <c r="O113" s="44"/>
      <c r="P113" s="44">
        <f>'4.1.1'!H129/1.05</f>
        <v>11.152380952380952</v>
      </c>
      <c r="Q113" s="44">
        <f t="shared" si="11"/>
        <v>8.3323809523809516</v>
      </c>
      <c r="R113" s="44"/>
      <c r="S113" s="91"/>
      <c r="T113" s="28"/>
      <c r="U113" s="28"/>
      <c r="V113" s="28"/>
      <c r="W113" s="28"/>
    </row>
    <row r="114" spans="1:23" ht="14.25" customHeight="1" x14ac:dyDescent="0.25">
      <c r="A114" s="106">
        <v>1998</v>
      </c>
      <c r="B114" s="105">
        <v>36130</v>
      </c>
      <c r="C114" s="90"/>
      <c r="D114" s="44">
        <v>59.96</v>
      </c>
      <c r="E114" s="44">
        <v>10.7</v>
      </c>
      <c r="F114" s="44">
        <f>SUM(E112:E114)/3</f>
        <v>11.326666666666668</v>
      </c>
      <c r="G114" s="44">
        <v>55.12</v>
      </c>
      <c r="H114" s="44">
        <v>10.130000000000001</v>
      </c>
      <c r="I114" s="44">
        <f>SUM(H112:H114)/3</f>
        <v>10.93</v>
      </c>
      <c r="J114" s="44">
        <v>54.33</v>
      </c>
      <c r="K114" s="44">
        <v>10.34</v>
      </c>
      <c r="L114" s="44">
        <f>SUM(K112:K114)/3</f>
        <v>11.219999999999999</v>
      </c>
      <c r="M114" s="44">
        <f>'4.1.1'!G130/1.05</f>
        <v>9.8571428571428559</v>
      </c>
      <c r="N114" s="44">
        <f t="shared" si="7"/>
        <v>9.8571428571428559</v>
      </c>
      <c r="O114" s="44">
        <f>SUM(N112:N114)/3</f>
        <v>10.107936507936508</v>
      </c>
      <c r="P114" s="44">
        <f>'4.1.1'!H130/1.05</f>
        <v>10.942857142857143</v>
      </c>
      <c r="Q114" s="44">
        <f t="shared" si="11"/>
        <v>8.1228571428571428</v>
      </c>
      <c r="R114" s="44">
        <f>SUM(Q112:Q114)/3</f>
        <v>8.4530158730158718</v>
      </c>
      <c r="S114" s="91"/>
      <c r="T114" s="28"/>
      <c r="U114" s="28"/>
      <c r="V114" s="28"/>
      <c r="W114" s="28"/>
    </row>
    <row r="115" spans="1:23" ht="14.25" customHeight="1" x14ac:dyDescent="0.25">
      <c r="A115" s="106">
        <v>1999</v>
      </c>
      <c r="B115" s="105">
        <v>36161</v>
      </c>
      <c r="C115" s="90"/>
      <c r="D115" s="44">
        <v>59.24</v>
      </c>
      <c r="E115" s="44">
        <v>9.98</v>
      </c>
      <c r="F115" s="44"/>
      <c r="G115" s="44">
        <v>54.43</v>
      </c>
      <c r="H115" s="44">
        <v>9.44</v>
      </c>
      <c r="I115" s="44"/>
      <c r="J115" s="44">
        <v>53.51</v>
      </c>
      <c r="K115" s="44">
        <v>9.51</v>
      </c>
      <c r="L115" s="44"/>
      <c r="M115" s="44">
        <f>'4.1.1'!G131/1.05</f>
        <v>9.4190476190476193</v>
      </c>
      <c r="N115" s="44">
        <f t="shared" si="7"/>
        <v>9.4190476190476193</v>
      </c>
      <c r="O115" s="44"/>
      <c r="P115" s="44">
        <f>'4.1.1'!H131/1.05</f>
        <v>10.819047619047618</v>
      </c>
      <c r="Q115" s="44">
        <f t="shared" si="11"/>
        <v>7.9990476190476176</v>
      </c>
      <c r="R115" s="44"/>
      <c r="S115" s="91"/>
      <c r="T115" s="28"/>
      <c r="U115" s="28"/>
      <c r="V115" s="28"/>
      <c r="W115" s="28"/>
    </row>
    <row r="116" spans="1:23" ht="14.25" customHeight="1" x14ac:dyDescent="0.25">
      <c r="A116" s="106">
        <v>1999</v>
      </c>
      <c r="B116" s="105">
        <v>36192</v>
      </c>
      <c r="C116" s="90"/>
      <c r="D116" s="44">
        <v>59.39</v>
      </c>
      <c r="E116" s="44">
        <v>10.130000000000001</v>
      </c>
      <c r="F116" s="44"/>
      <c r="G116" s="44">
        <v>54.61</v>
      </c>
      <c r="H116" s="44">
        <v>9.6199999999999992</v>
      </c>
      <c r="I116" s="44"/>
      <c r="J116" s="44">
        <v>53.63</v>
      </c>
      <c r="K116" s="44">
        <v>9.65</v>
      </c>
      <c r="L116" s="44"/>
      <c r="M116" s="44">
        <f>'4.1.1'!G132/1.05</f>
        <v>9.7333333333333343</v>
      </c>
      <c r="N116" s="44">
        <f t="shared" si="7"/>
        <v>9.7333333333333343</v>
      </c>
      <c r="O116" s="44"/>
      <c r="P116" s="44">
        <f>'4.1.1'!H132/1.05</f>
        <v>10.790476190476189</v>
      </c>
      <c r="Q116" s="44">
        <f t="shared" si="11"/>
        <v>7.9704761904761892</v>
      </c>
      <c r="R116" s="44"/>
      <c r="S116" s="91"/>
      <c r="T116" s="28"/>
      <c r="U116" s="28"/>
      <c r="V116" s="28"/>
      <c r="W116" s="28"/>
    </row>
    <row r="117" spans="1:23" ht="14.25" customHeight="1" x14ac:dyDescent="0.25">
      <c r="A117" s="106">
        <v>1999</v>
      </c>
      <c r="B117" s="105">
        <v>36220</v>
      </c>
      <c r="C117" s="90"/>
      <c r="D117" s="44">
        <v>62.85</v>
      </c>
      <c r="E117" s="44">
        <v>9.9700000000000006</v>
      </c>
      <c r="F117" s="44">
        <f>SUM(E115:E117)/3</f>
        <v>10.026666666666666</v>
      </c>
      <c r="G117" s="44">
        <v>59.52</v>
      </c>
      <c r="H117" s="44">
        <v>9.31</v>
      </c>
      <c r="I117" s="44">
        <f>SUM(H115:H117)/3</f>
        <v>9.4566666666666652</v>
      </c>
      <c r="J117" s="44">
        <v>56.6</v>
      </c>
      <c r="K117" s="44">
        <v>9.39</v>
      </c>
      <c r="L117" s="44">
        <f>SUM(K115:K117)/3</f>
        <v>9.5166666666666675</v>
      </c>
      <c r="M117" s="44">
        <f>'4.1.1'!G133/1.05</f>
        <v>10.019047619047619</v>
      </c>
      <c r="N117" s="44">
        <f t="shared" si="7"/>
        <v>10.019047619047619</v>
      </c>
      <c r="O117" s="44">
        <f>SUM(N115:N117)/3</f>
        <v>9.723809523809523</v>
      </c>
      <c r="P117" s="44">
        <f>'4.1.1'!H133/1.05</f>
        <v>11.485714285714286</v>
      </c>
      <c r="Q117" s="44">
        <f t="shared" ref="Q117:Q129" si="12">P117-3.03</f>
        <v>8.4557142857142864</v>
      </c>
      <c r="R117" s="44">
        <f>SUM(Q115:Q117)/3</f>
        <v>8.1417460317460311</v>
      </c>
      <c r="S117" s="91"/>
      <c r="T117" s="28"/>
      <c r="U117" s="28"/>
      <c r="V117" s="28"/>
      <c r="W117" s="28"/>
    </row>
    <row r="118" spans="1:23" ht="14.25" customHeight="1" x14ac:dyDescent="0.25">
      <c r="A118" s="106">
        <v>1999</v>
      </c>
      <c r="B118" s="105">
        <v>36251</v>
      </c>
      <c r="C118" s="90"/>
      <c r="D118" s="44">
        <v>66.239999999999995</v>
      </c>
      <c r="E118" s="44">
        <v>13.35</v>
      </c>
      <c r="F118" s="44"/>
      <c r="G118" s="44">
        <v>62.32</v>
      </c>
      <c r="H118" s="44">
        <v>12.11</v>
      </c>
      <c r="I118" s="44"/>
      <c r="J118" s="44">
        <v>59.75</v>
      </c>
      <c r="K118" s="44">
        <v>12.53</v>
      </c>
      <c r="L118" s="44"/>
      <c r="M118" s="44">
        <f>'4.1.1'!G134/1.05</f>
        <v>11.428571428571429</v>
      </c>
      <c r="N118" s="44">
        <f t="shared" si="7"/>
        <v>11.428571428571429</v>
      </c>
      <c r="O118" s="44"/>
      <c r="P118" s="44">
        <f>'4.1.1'!H134/1.05</f>
        <v>12.038095238095238</v>
      </c>
      <c r="Q118" s="44">
        <f t="shared" si="12"/>
        <v>9.0080952380952386</v>
      </c>
      <c r="R118" s="44"/>
      <c r="S118" s="91"/>
      <c r="T118" s="28"/>
      <c r="U118" s="28"/>
      <c r="V118" s="28"/>
      <c r="W118" s="28"/>
    </row>
    <row r="119" spans="1:23" ht="14.25" customHeight="1" x14ac:dyDescent="0.25">
      <c r="A119" s="106">
        <v>1999</v>
      </c>
      <c r="B119" s="105">
        <v>36281</v>
      </c>
      <c r="C119" s="90"/>
      <c r="D119" s="44">
        <v>66.05</v>
      </c>
      <c r="E119" s="44">
        <v>13.17</v>
      </c>
      <c r="F119" s="44"/>
      <c r="G119" s="44">
        <v>62.2</v>
      </c>
      <c r="H119" s="44">
        <v>11.99</v>
      </c>
      <c r="I119" s="44"/>
      <c r="J119" s="44">
        <v>59.61</v>
      </c>
      <c r="K119" s="44">
        <v>12.4</v>
      </c>
      <c r="L119" s="44"/>
      <c r="M119" s="44">
        <f>'4.1.1'!G135/1.05</f>
        <v>11.323809523809524</v>
      </c>
      <c r="N119" s="44">
        <f t="shared" si="7"/>
        <v>11.323809523809524</v>
      </c>
      <c r="O119" s="44"/>
      <c r="P119" s="44">
        <f>'4.1.1'!H135/1.05</f>
        <v>12.285714285714285</v>
      </c>
      <c r="Q119" s="44">
        <f t="shared" si="12"/>
        <v>9.2557142857142853</v>
      </c>
      <c r="R119" s="44"/>
      <c r="S119" s="91"/>
      <c r="T119" s="28"/>
      <c r="U119" s="28"/>
      <c r="V119" s="28"/>
      <c r="W119" s="28"/>
    </row>
    <row r="120" spans="1:23" ht="14.25" customHeight="1" x14ac:dyDescent="0.25">
      <c r="A120" s="106">
        <v>1999</v>
      </c>
      <c r="B120" s="105">
        <v>36312</v>
      </c>
      <c r="C120" s="90"/>
      <c r="D120" s="44">
        <v>65.8</v>
      </c>
      <c r="E120" s="44">
        <v>12.92</v>
      </c>
      <c r="F120" s="44">
        <f>SUM(E118:E120)/3</f>
        <v>13.146666666666667</v>
      </c>
      <c r="G120" s="44">
        <v>61.94</v>
      </c>
      <c r="H120" s="44">
        <v>11.73</v>
      </c>
      <c r="I120" s="44">
        <f>SUM(H118:H120)/3</f>
        <v>11.943333333333333</v>
      </c>
      <c r="J120" s="44">
        <v>59.4</v>
      </c>
      <c r="K120" s="44">
        <v>12.19</v>
      </c>
      <c r="L120" s="44">
        <f>SUM(K118:K120)/3</f>
        <v>12.373333333333333</v>
      </c>
      <c r="M120" s="44">
        <f>'4.1.1'!G136/1.05</f>
        <v>10.990476190476189</v>
      </c>
      <c r="N120" s="44">
        <f t="shared" si="7"/>
        <v>10.990476190476189</v>
      </c>
      <c r="O120" s="44">
        <f>SUM(N118:N120)/3</f>
        <v>11.247619047619047</v>
      </c>
      <c r="P120" s="44">
        <f>'4.1.1'!H136/1.05</f>
        <v>12.18095238095238</v>
      </c>
      <c r="Q120" s="44">
        <f t="shared" si="12"/>
        <v>9.1509523809523809</v>
      </c>
      <c r="R120" s="44">
        <f>SUM(Q118:Q120)/3</f>
        <v>9.1382539682539683</v>
      </c>
      <c r="S120" s="91"/>
      <c r="T120" s="28"/>
      <c r="U120" s="28"/>
      <c r="V120" s="28"/>
      <c r="W120" s="28"/>
    </row>
    <row r="121" spans="1:23" ht="14.25" customHeight="1" x14ac:dyDescent="0.25">
      <c r="A121" s="106">
        <v>1999</v>
      </c>
      <c r="B121" s="105">
        <v>36342</v>
      </c>
      <c r="C121" s="90"/>
      <c r="D121" s="44">
        <v>66.599999999999994</v>
      </c>
      <c r="E121" s="44">
        <v>13.72</v>
      </c>
      <c r="F121" s="44"/>
      <c r="G121" s="44">
        <v>62.82</v>
      </c>
      <c r="H121" s="44">
        <v>15.61</v>
      </c>
      <c r="I121" s="44"/>
      <c r="J121" s="44">
        <v>60.41</v>
      </c>
      <c r="K121" s="44">
        <v>13.2</v>
      </c>
      <c r="L121" s="44"/>
      <c r="M121" s="44">
        <f>'4.1.1'!G137/1.05</f>
        <v>12.133333333333333</v>
      </c>
      <c r="N121" s="44">
        <f t="shared" si="7"/>
        <v>12.133333333333333</v>
      </c>
      <c r="O121" s="44"/>
      <c r="P121" s="44">
        <f>'4.1.1'!H137/1.05</f>
        <v>13.295238095238096</v>
      </c>
      <c r="Q121" s="44">
        <f t="shared" si="12"/>
        <v>10.265238095238097</v>
      </c>
      <c r="R121" s="44"/>
      <c r="S121" s="91"/>
      <c r="T121" s="28"/>
      <c r="U121" s="28"/>
      <c r="V121" s="28"/>
      <c r="W121" s="28"/>
    </row>
    <row r="122" spans="1:23" ht="14.25" customHeight="1" x14ac:dyDescent="0.25">
      <c r="A122" s="106">
        <v>1999</v>
      </c>
      <c r="B122" s="105">
        <v>36373</v>
      </c>
      <c r="C122" s="90"/>
      <c r="D122" s="44">
        <v>67.88</v>
      </c>
      <c r="E122" s="44">
        <v>15</v>
      </c>
      <c r="F122" s="44"/>
      <c r="G122" s="44">
        <v>64.010000000000005</v>
      </c>
      <c r="H122" s="44">
        <v>16.8</v>
      </c>
      <c r="I122" s="44"/>
      <c r="J122" s="44">
        <v>62.02</v>
      </c>
      <c r="K122" s="44">
        <v>14.81</v>
      </c>
      <c r="L122" s="44"/>
      <c r="M122" s="44">
        <f>'4.1.1'!G138/1.05</f>
        <v>12.676190476190476</v>
      </c>
      <c r="N122" s="44">
        <f t="shared" si="7"/>
        <v>12.676190476190476</v>
      </c>
      <c r="O122" s="44"/>
      <c r="P122" s="44">
        <f>'4.1.1'!H138/1.05</f>
        <v>13.790476190476189</v>
      </c>
      <c r="Q122" s="44">
        <f t="shared" si="12"/>
        <v>10.76047619047619</v>
      </c>
      <c r="R122" s="44"/>
      <c r="S122" s="91"/>
      <c r="T122" s="28"/>
      <c r="U122" s="28"/>
      <c r="V122" s="28"/>
      <c r="W122" s="28"/>
    </row>
    <row r="123" spans="1:23" ht="14.25" customHeight="1" x14ac:dyDescent="0.25">
      <c r="A123" s="106">
        <v>1999</v>
      </c>
      <c r="B123" s="105">
        <v>36404</v>
      </c>
      <c r="C123" s="90"/>
      <c r="D123" s="44">
        <v>68.13</v>
      </c>
      <c r="E123" s="44">
        <v>15.25</v>
      </c>
      <c r="F123" s="44">
        <f>SUM(E121:E123)/3</f>
        <v>14.656666666666666</v>
      </c>
      <c r="G123" s="44">
        <v>63.8</v>
      </c>
      <c r="H123" s="44">
        <v>16.59</v>
      </c>
      <c r="I123" s="44">
        <f>SUM(H121:H123)/3</f>
        <v>16.333333333333332</v>
      </c>
      <c r="J123" s="44">
        <v>62.14</v>
      </c>
      <c r="K123" s="44">
        <v>14.94</v>
      </c>
      <c r="L123" s="44">
        <f>SUM(K121:K123)/3</f>
        <v>14.316666666666665</v>
      </c>
      <c r="M123" s="44">
        <f>'4.1.1'!G139/1.05</f>
        <v>13.628571428571428</v>
      </c>
      <c r="N123" s="44">
        <f t="shared" si="7"/>
        <v>13.628571428571428</v>
      </c>
      <c r="O123" s="44">
        <f>SUM(N121:N123)/3</f>
        <v>12.812698412698412</v>
      </c>
      <c r="P123" s="44">
        <f>'4.1.1'!H139/1.05</f>
        <v>14.714285714285714</v>
      </c>
      <c r="Q123" s="44">
        <f t="shared" si="12"/>
        <v>11.684285714285714</v>
      </c>
      <c r="R123" s="44">
        <f>SUM(Q121:Q123)/3</f>
        <v>10.903333333333334</v>
      </c>
      <c r="S123" s="91"/>
      <c r="T123" s="28"/>
      <c r="U123" s="28"/>
      <c r="V123" s="28"/>
      <c r="W123" s="28"/>
    </row>
    <row r="124" spans="1:23" ht="14.25" customHeight="1" x14ac:dyDescent="0.25">
      <c r="A124" s="106">
        <v>1999</v>
      </c>
      <c r="B124" s="105">
        <v>36434</v>
      </c>
      <c r="C124" s="90"/>
      <c r="D124" s="44">
        <v>68.930000000000007</v>
      </c>
      <c r="E124" s="44">
        <v>19.72</v>
      </c>
      <c r="F124" s="44"/>
      <c r="G124" s="44">
        <v>64.52</v>
      </c>
      <c r="H124" s="44">
        <v>17.309999999999999</v>
      </c>
      <c r="I124" s="44"/>
      <c r="J124" s="44">
        <v>62.85</v>
      </c>
      <c r="K124" s="44">
        <v>15.64</v>
      </c>
      <c r="L124" s="44"/>
      <c r="M124" s="44">
        <f>'4.1.1'!G140/1.05</f>
        <v>13.59047619047619</v>
      </c>
      <c r="N124" s="44">
        <f t="shared" si="7"/>
        <v>13.59047619047619</v>
      </c>
      <c r="O124" s="44"/>
      <c r="P124" s="44">
        <f>'4.1.1'!H140/1.05</f>
        <v>14.990476190476191</v>
      </c>
      <c r="Q124" s="44">
        <f t="shared" si="12"/>
        <v>11.960476190476191</v>
      </c>
      <c r="R124" s="44"/>
      <c r="S124" s="91"/>
      <c r="T124" s="28"/>
      <c r="U124" s="28"/>
      <c r="V124" s="28"/>
      <c r="W124" s="28"/>
    </row>
    <row r="125" spans="1:23" ht="14.25" customHeight="1" x14ac:dyDescent="0.25">
      <c r="A125" s="106">
        <v>1999</v>
      </c>
      <c r="B125" s="105">
        <v>36465</v>
      </c>
      <c r="C125" s="90"/>
      <c r="D125" s="44">
        <v>68.38</v>
      </c>
      <c r="E125" s="44">
        <v>19.170000000000002</v>
      </c>
      <c r="F125" s="44"/>
      <c r="G125" s="44">
        <v>64.02</v>
      </c>
      <c r="H125" s="44">
        <v>16.82</v>
      </c>
      <c r="I125" s="44"/>
      <c r="J125" s="44">
        <v>62.43</v>
      </c>
      <c r="K125" s="44">
        <v>15.23</v>
      </c>
      <c r="L125" s="44"/>
      <c r="M125" s="44">
        <f>'4.1.1'!G141/1.05</f>
        <v>14.238095238095237</v>
      </c>
      <c r="N125" s="44">
        <f t="shared" si="7"/>
        <v>14.238095238095237</v>
      </c>
      <c r="O125" s="44"/>
      <c r="P125" s="44">
        <f>'4.1.1'!H141/1.05</f>
        <v>15.495238095238093</v>
      </c>
      <c r="Q125" s="44">
        <f t="shared" si="12"/>
        <v>12.465238095238094</v>
      </c>
      <c r="R125" s="44"/>
      <c r="S125" s="91"/>
      <c r="T125" s="28"/>
      <c r="U125" s="28"/>
      <c r="V125" s="28"/>
      <c r="W125" s="28"/>
    </row>
    <row r="126" spans="1:23" ht="14.25" customHeight="1" x14ac:dyDescent="0.25">
      <c r="A126" s="106">
        <v>1999</v>
      </c>
      <c r="B126" s="105">
        <v>36495</v>
      </c>
      <c r="C126" s="90"/>
      <c r="D126" s="44">
        <v>68.95</v>
      </c>
      <c r="E126" s="44">
        <v>19.739999999999998</v>
      </c>
      <c r="F126" s="44">
        <f>SUM(E124:E126)/3</f>
        <v>19.543333333333333</v>
      </c>
      <c r="G126" s="44">
        <v>66.08</v>
      </c>
      <c r="H126" s="44">
        <v>18.88</v>
      </c>
      <c r="I126" s="44">
        <f>SUM(H124:H126)/3</f>
        <v>17.669999999999998</v>
      </c>
      <c r="J126" s="44">
        <v>64.19</v>
      </c>
      <c r="K126" s="44">
        <v>16.98</v>
      </c>
      <c r="L126" s="44">
        <f>SUM(K124:K126)/3</f>
        <v>15.950000000000001</v>
      </c>
      <c r="M126" s="44">
        <f>'4.1.1'!G142/1.05</f>
        <v>16.295238095238094</v>
      </c>
      <c r="N126" s="44">
        <f t="shared" si="7"/>
        <v>16.295238095238094</v>
      </c>
      <c r="O126" s="44">
        <f>SUM(N124:N126)/3</f>
        <v>14.707936507936509</v>
      </c>
      <c r="P126" s="44">
        <f>'4.1.1'!H142/1.05</f>
        <v>16.885714285714286</v>
      </c>
      <c r="Q126" s="44">
        <f t="shared" si="12"/>
        <v>13.855714285714287</v>
      </c>
      <c r="R126" s="44">
        <f>SUM(Q124:Q126)/3</f>
        <v>12.76047619047619</v>
      </c>
      <c r="S126" s="91"/>
      <c r="T126" s="28"/>
      <c r="U126" s="28"/>
      <c r="V126" s="28"/>
      <c r="W126" s="28"/>
    </row>
    <row r="127" spans="1:23" ht="14.25" customHeight="1" x14ac:dyDescent="0.25">
      <c r="A127" s="106">
        <v>2000</v>
      </c>
      <c r="B127" s="105">
        <v>36526</v>
      </c>
      <c r="C127" s="90"/>
      <c r="D127" s="44">
        <v>68.8</v>
      </c>
      <c r="E127" s="44">
        <v>19.59</v>
      </c>
      <c r="F127" s="44"/>
      <c r="G127" s="44">
        <v>66.17</v>
      </c>
      <c r="H127" s="44">
        <v>18.96</v>
      </c>
      <c r="I127" s="44"/>
      <c r="J127" s="44">
        <v>64.150000000000006</v>
      </c>
      <c r="K127" s="44">
        <v>16.940000000000001</v>
      </c>
      <c r="L127" s="44"/>
      <c r="M127" s="44">
        <f>'4.1.1'!G143/1.05</f>
        <v>16.990476190476191</v>
      </c>
      <c r="N127" s="44">
        <f t="shared" si="7"/>
        <v>16.990476190476191</v>
      </c>
      <c r="O127" s="44"/>
      <c r="P127" s="44">
        <f>'4.1.1'!H143/1.05</f>
        <v>17.285714285714285</v>
      </c>
      <c r="Q127" s="44">
        <f t="shared" si="12"/>
        <v>14.255714285714285</v>
      </c>
      <c r="R127" s="44"/>
      <c r="S127" s="91"/>
      <c r="T127" s="28"/>
      <c r="U127" s="28"/>
      <c r="V127" s="28"/>
      <c r="W127" s="28"/>
    </row>
    <row r="128" spans="1:23" ht="14.25" customHeight="1" x14ac:dyDescent="0.25">
      <c r="A128" s="106">
        <v>2000</v>
      </c>
      <c r="B128" s="105">
        <v>36557</v>
      </c>
      <c r="C128" s="90"/>
      <c r="D128" s="44">
        <v>68.72</v>
      </c>
      <c r="E128" s="44">
        <v>19.510000000000002</v>
      </c>
      <c r="F128" s="44"/>
      <c r="G128" s="44">
        <v>66.11</v>
      </c>
      <c r="H128" s="44">
        <v>18.899999999999999</v>
      </c>
      <c r="I128" s="44"/>
      <c r="J128" s="44">
        <v>63.95</v>
      </c>
      <c r="K128" s="44">
        <v>16.739999999999998</v>
      </c>
      <c r="L128" s="44"/>
      <c r="M128" s="44">
        <f>'4.1.1'!G144/1.05</f>
        <v>17.066666666666666</v>
      </c>
      <c r="N128" s="44">
        <f t="shared" si="7"/>
        <v>17.066666666666666</v>
      </c>
      <c r="O128" s="44"/>
      <c r="P128" s="44">
        <f>'4.1.1'!H144/1.05</f>
        <v>17.619047619047617</v>
      </c>
      <c r="Q128" s="44">
        <f t="shared" si="12"/>
        <v>14.589047619047617</v>
      </c>
      <c r="R128" s="44"/>
      <c r="S128" s="91"/>
      <c r="T128" s="28"/>
      <c r="U128" s="28"/>
      <c r="V128" s="28"/>
      <c r="W128" s="28"/>
    </row>
    <row r="129" spans="1:23" ht="14.25" customHeight="1" x14ac:dyDescent="0.25">
      <c r="A129" s="106">
        <v>2000</v>
      </c>
      <c r="B129" s="105">
        <v>36586</v>
      </c>
      <c r="C129" s="90"/>
      <c r="D129" s="44">
        <v>70.63</v>
      </c>
      <c r="E129" s="44">
        <v>21.42</v>
      </c>
      <c r="F129" s="44">
        <f>SUM(E127:E129)/3</f>
        <v>20.173333333333336</v>
      </c>
      <c r="G129" s="44">
        <v>67.930000000000007</v>
      </c>
      <c r="H129" s="44">
        <v>20.72</v>
      </c>
      <c r="I129" s="44">
        <f>SUM(H127:H129)/3</f>
        <v>19.526666666666667</v>
      </c>
      <c r="J129" s="44">
        <v>66.66</v>
      </c>
      <c r="K129" s="44">
        <v>19.45</v>
      </c>
      <c r="L129" s="44">
        <f>SUM(K127:K129)/3</f>
        <v>17.709999999999997</v>
      </c>
      <c r="M129" s="44">
        <f>'4.1.1'!G145/1.05</f>
        <v>17.74285714285714</v>
      </c>
      <c r="N129" s="44">
        <f t="shared" si="7"/>
        <v>17.74285714285714</v>
      </c>
      <c r="O129" s="44">
        <f>SUM(N127:N129)/3</f>
        <v>17.266666666666666</v>
      </c>
      <c r="P129" s="44">
        <f>'4.1.1'!H145/1.05</f>
        <v>18.152380952380952</v>
      </c>
      <c r="Q129" s="44">
        <f t="shared" si="12"/>
        <v>15.122380952380952</v>
      </c>
      <c r="R129" s="44">
        <f>SUM(Q127:Q129)/3</f>
        <v>14.655714285714284</v>
      </c>
      <c r="S129" s="91"/>
      <c r="T129" s="28"/>
      <c r="U129" s="28"/>
      <c r="V129" s="28"/>
      <c r="W129" s="28"/>
    </row>
    <row r="130" spans="1:23" ht="14.25" customHeight="1" x14ac:dyDescent="0.25">
      <c r="A130" s="106">
        <v>2000</v>
      </c>
      <c r="B130" s="105">
        <v>36617</v>
      </c>
      <c r="C130" s="90"/>
      <c r="D130" s="44">
        <v>71.87</v>
      </c>
      <c r="E130" s="44">
        <v>20.98</v>
      </c>
      <c r="F130" s="44"/>
      <c r="G130" s="44">
        <v>69</v>
      </c>
      <c r="H130" s="44">
        <v>20.18</v>
      </c>
      <c r="I130" s="44"/>
      <c r="J130" s="44">
        <v>68.05</v>
      </c>
      <c r="K130" s="44">
        <v>19.23</v>
      </c>
      <c r="L130" s="44"/>
      <c r="M130" s="44">
        <f>'4.1.1'!G146/1.05</f>
        <v>17.457142857142856</v>
      </c>
      <c r="N130" s="44">
        <f t="shared" si="7"/>
        <v>17.457142857142856</v>
      </c>
      <c r="O130" s="44"/>
      <c r="P130" s="44">
        <f>'4.1.1'!H146/1.05</f>
        <v>17.723809523809521</v>
      </c>
      <c r="Q130" s="44">
        <f t="shared" ref="Q130:Q165" si="13">P130-3.13</f>
        <v>14.593809523809522</v>
      </c>
      <c r="R130" s="44"/>
      <c r="S130" s="91"/>
      <c r="T130" s="28"/>
      <c r="U130" s="28"/>
      <c r="V130" s="28"/>
      <c r="W130" s="28"/>
    </row>
    <row r="131" spans="1:23" ht="14.25" customHeight="1" x14ac:dyDescent="0.25">
      <c r="A131" s="106">
        <v>2000</v>
      </c>
      <c r="B131" s="105">
        <v>36647</v>
      </c>
      <c r="C131" s="90"/>
      <c r="D131" s="44">
        <v>71.52</v>
      </c>
      <c r="E131" s="44">
        <v>20.63</v>
      </c>
      <c r="F131" s="44"/>
      <c r="G131" s="44">
        <v>68.56</v>
      </c>
      <c r="H131" s="44">
        <v>19.739999999999998</v>
      </c>
      <c r="I131" s="44"/>
      <c r="J131" s="44">
        <v>67.69</v>
      </c>
      <c r="K131" s="44">
        <v>18.87</v>
      </c>
      <c r="L131" s="44"/>
      <c r="M131" s="44">
        <f>'4.1.1'!G147/1.05</f>
        <v>16.952380952380953</v>
      </c>
      <c r="N131" s="44">
        <f t="shared" si="7"/>
        <v>16.952380952380953</v>
      </c>
      <c r="O131" s="44"/>
      <c r="P131" s="44">
        <f>'4.1.1'!H147/1.05</f>
        <v>18.257142857142856</v>
      </c>
      <c r="Q131" s="44">
        <f t="shared" si="13"/>
        <v>15.127142857142857</v>
      </c>
      <c r="R131" s="44"/>
      <c r="S131" s="91"/>
      <c r="T131" s="28"/>
      <c r="U131" s="28"/>
      <c r="V131" s="28"/>
      <c r="W131" s="28"/>
    </row>
    <row r="132" spans="1:23" ht="14.25" customHeight="1" x14ac:dyDescent="0.25">
      <c r="A132" s="106">
        <v>2000</v>
      </c>
      <c r="B132" s="105">
        <v>36678</v>
      </c>
      <c r="C132" s="90"/>
      <c r="D132" s="44">
        <v>75.180000000000007</v>
      </c>
      <c r="E132" s="44">
        <v>24.3</v>
      </c>
      <c r="F132" s="44">
        <f>SUM(E130:E132)/3</f>
        <v>21.97</v>
      </c>
      <c r="G132" s="44">
        <v>70.569999999999993</v>
      </c>
      <c r="H132" s="44">
        <v>21.75</v>
      </c>
      <c r="I132" s="44">
        <f>SUM(H130:H132)/3</f>
        <v>20.556666666666668</v>
      </c>
      <c r="J132" s="44">
        <v>71.73</v>
      </c>
      <c r="K132" s="44">
        <v>22.91</v>
      </c>
      <c r="L132" s="44">
        <f>SUM(K130:K132)/3</f>
        <v>20.33666666666667</v>
      </c>
      <c r="M132" s="44">
        <f>'4.1.1'!G148/1.05</f>
        <v>18.057142857142857</v>
      </c>
      <c r="N132" s="44">
        <f t="shared" si="7"/>
        <v>18.057142857142857</v>
      </c>
      <c r="O132" s="44">
        <f>SUM(N130:N132)/3</f>
        <v>17.488888888888887</v>
      </c>
      <c r="P132" s="44">
        <f>'4.1.1'!H148/1.05</f>
        <v>19.038095238095234</v>
      </c>
      <c r="Q132" s="44">
        <f t="shared" si="13"/>
        <v>15.908095238095235</v>
      </c>
      <c r="R132" s="44">
        <f>SUM(Q130:Q132)/3</f>
        <v>15.209682539682538</v>
      </c>
      <c r="S132" s="91"/>
      <c r="T132" s="28"/>
      <c r="U132" s="28"/>
      <c r="V132" s="28"/>
      <c r="W132" s="28"/>
    </row>
    <row r="133" spans="1:23" ht="14.25" customHeight="1" x14ac:dyDescent="0.25">
      <c r="A133" s="106">
        <v>2000</v>
      </c>
      <c r="B133" s="105">
        <v>36708</v>
      </c>
      <c r="C133" s="90"/>
      <c r="D133" s="44">
        <v>75.540000000000006</v>
      </c>
      <c r="E133" s="44">
        <v>24.65</v>
      </c>
      <c r="F133" s="44"/>
      <c r="G133" s="44">
        <v>70.790000000000006</v>
      </c>
      <c r="H133" s="44">
        <v>21.97</v>
      </c>
      <c r="I133" s="44"/>
      <c r="J133" s="44">
        <v>72.040000000000006</v>
      </c>
      <c r="K133" s="44">
        <v>23.22</v>
      </c>
      <c r="L133" s="44"/>
      <c r="M133" s="44">
        <f>'4.1.1'!G149/1.05</f>
        <v>18.914285714285715</v>
      </c>
      <c r="N133" s="44">
        <f t="shared" si="7"/>
        <v>18.914285714285715</v>
      </c>
      <c r="O133" s="44"/>
      <c r="P133" s="44">
        <f>'4.1.1'!H149/1.05</f>
        <v>19.819047619047616</v>
      </c>
      <c r="Q133" s="44">
        <f t="shared" si="13"/>
        <v>16.689047619047617</v>
      </c>
      <c r="R133" s="44"/>
      <c r="S133" s="91"/>
      <c r="T133" s="28"/>
      <c r="U133" s="28"/>
      <c r="V133" s="28"/>
      <c r="W133" s="28"/>
    </row>
    <row r="134" spans="1:23" ht="14.25" customHeight="1" x14ac:dyDescent="0.25">
      <c r="A134" s="106">
        <v>2000</v>
      </c>
      <c r="B134" s="105">
        <v>36739</v>
      </c>
      <c r="C134" s="90"/>
      <c r="D134" s="44">
        <v>73.069999999999993</v>
      </c>
      <c r="E134" s="44">
        <v>22.19</v>
      </c>
      <c r="F134" s="44"/>
      <c r="G134" s="44">
        <v>68.680000000000007</v>
      </c>
      <c r="H134" s="44">
        <v>19.86</v>
      </c>
      <c r="I134" s="44"/>
      <c r="J134" s="44">
        <v>68.38</v>
      </c>
      <c r="K134" s="44">
        <v>19.55</v>
      </c>
      <c r="L134" s="44"/>
      <c r="M134" s="44">
        <f>'4.1.1'!G150/1.05</f>
        <v>19.838095238095235</v>
      </c>
      <c r="N134" s="44">
        <f t="shared" si="7"/>
        <v>19.838095238095235</v>
      </c>
      <c r="O134" s="44"/>
      <c r="P134" s="44">
        <f>'4.1.1'!H150/1.05</f>
        <v>20.733333333333331</v>
      </c>
      <c r="Q134" s="44">
        <f t="shared" si="13"/>
        <v>17.603333333333332</v>
      </c>
      <c r="R134" s="44"/>
      <c r="S134" s="91"/>
      <c r="T134" s="28"/>
      <c r="U134" s="28"/>
      <c r="V134" s="28"/>
      <c r="W134" s="28"/>
    </row>
    <row r="135" spans="1:23" ht="14.25" customHeight="1" x14ac:dyDescent="0.25">
      <c r="A135" s="106">
        <v>2000</v>
      </c>
      <c r="B135" s="105">
        <v>36770</v>
      </c>
      <c r="C135" s="90"/>
      <c r="D135" s="44">
        <v>72.94</v>
      </c>
      <c r="E135" s="44">
        <v>22.05</v>
      </c>
      <c r="F135" s="44">
        <f>SUM(E133:E135)/3</f>
        <v>22.963333333333335</v>
      </c>
      <c r="G135" s="44">
        <v>70.05</v>
      </c>
      <c r="H135" s="44">
        <v>21.23</v>
      </c>
      <c r="I135" s="44">
        <f>SUM(H133:H135)/3</f>
        <v>21.02</v>
      </c>
      <c r="J135" s="44">
        <v>68.27</v>
      </c>
      <c r="K135" s="44">
        <v>19.41</v>
      </c>
      <c r="L135" s="44">
        <f>SUM(K133:K135)/3</f>
        <v>20.726666666666663</v>
      </c>
      <c r="M135" s="44">
        <f>'4.1.1'!G151/1.05</f>
        <v>23.590476190476188</v>
      </c>
      <c r="N135" s="44">
        <f t="shared" ref="N135:N198" si="14">M135-0</f>
        <v>23.590476190476188</v>
      </c>
      <c r="O135" s="44">
        <f>SUM(N133:N135)/3</f>
        <v>20.780952380952378</v>
      </c>
      <c r="P135" s="44">
        <f>'4.1.1'!H151/1.05</f>
        <v>25.142857142857139</v>
      </c>
      <c r="Q135" s="44">
        <f t="shared" si="13"/>
        <v>22.01285714285714</v>
      </c>
      <c r="R135" s="44">
        <f>SUM(Q133:Q135)/3</f>
        <v>18.7684126984127</v>
      </c>
      <c r="S135" s="91"/>
      <c r="T135" s="28"/>
      <c r="U135" s="28"/>
      <c r="V135" s="28"/>
      <c r="W135" s="28"/>
    </row>
    <row r="136" spans="1:23" ht="14.25" customHeight="1" x14ac:dyDescent="0.25">
      <c r="A136" s="106">
        <v>2000</v>
      </c>
      <c r="B136" s="105">
        <v>36800</v>
      </c>
      <c r="C136" s="90"/>
      <c r="D136" s="44">
        <v>72.400000000000006</v>
      </c>
      <c r="E136" s="44">
        <v>21.51</v>
      </c>
      <c r="F136" s="44"/>
      <c r="G136" s="44">
        <v>69.23</v>
      </c>
      <c r="H136" s="44">
        <v>20.420000000000002</v>
      </c>
      <c r="I136" s="44"/>
      <c r="J136" s="44">
        <v>67.62</v>
      </c>
      <c r="K136" s="44">
        <v>18.809999999999999</v>
      </c>
      <c r="L136" s="44"/>
      <c r="M136" s="44">
        <f>'4.1.1'!G152/1.05</f>
        <v>23.799999999999997</v>
      </c>
      <c r="N136" s="44">
        <f t="shared" si="14"/>
        <v>23.799999999999997</v>
      </c>
      <c r="O136" s="44"/>
      <c r="P136" s="44">
        <f>'4.1.1'!H152/1.05</f>
        <v>24.885714285714283</v>
      </c>
      <c r="Q136" s="44">
        <f t="shared" si="13"/>
        <v>21.755714285714284</v>
      </c>
      <c r="R136" s="44"/>
      <c r="S136" s="91"/>
      <c r="T136" s="28"/>
      <c r="U136" s="28"/>
      <c r="V136" s="28"/>
      <c r="W136" s="28"/>
    </row>
    <row r="137" spans="1:23" ht="14.25" customHeight="1" x14ac:dyDescent="0.25">
      <c r="A137" s="106">
        <v>2000</v>
      </c>
      <c r="B137" s="105">
        <v>36831</v>
      </c>
      <c r="C137" s="90"/>
      <c r="D137" s="44">
        <v>73.97</v>
      </c>
      <c r="E137" s="44">
        <v>23.08</v>
      </c>
      <c r="F137" s="44"/>
      <c r="G137" s="44">
        <v>71.680000000000007</v>
      </c>
      <c r="H137" s="44">
        <v>22.85</v>
      </c>
      <c r="I137" s="44"/>
      <c r="J137" s="44">
        <v>69.83</v>
      </c>
      <c r="K137" s="44">
        <v>21.01</v>
      </c>
      <c r="L137" s="44"/>
      <c r="M137" s="44">
        <f>'4.1.1'!G153/1.05</f>
        <v>23.37142857142857</v>
      </c>
      <c r="N137" s="44">
        <f t="shared" si="14"/>
        <v>23.37142857142857</v>
      </c>
      <c r="O137" s="44"/>
      <c r="P137" s="44">
        <f>'4.1.1'!H153/1.05</f>
        <v>24.504761904761903</v>
      </c>
      <c r="Q137" s="44">
        <f t="shared" si="13"/>
        <v>21.374761904761904</v>
      </c>
      <c r="R137" s="44"/>
      <c r="S137" s="91"/>
      <c r="T137" s="28"/>
      <c r="U137" s="28"/>
      <c r="V137" s="28"/>
      <c r="W137" s="28"/>
    </row>
    <row r="138" spans="1:23" ht="14.25" customHeight="1" x14ac:dyDescent="0.25">
      <c r="A138" s="106">
        <v>2000</v>
      </c>
      <c r="B138" s="105">
        <v>36861</v>
      </c>
      <c r="C138" s="90"/>
      <c r="D138" s="44">
        <v>72.33</v>
      </c>
      <c r="E138" s="44">
        <v>21.44</v>
      </c>
      <c r="F138" s="44">
        <f>SUM(E136:E138)/3</f>
        <v>22.01</v>
      </c>
      <c r="G138" s="44">
        <v>71.97</v>
      </c>
      <c r="H138" s="44">
        <v>23.15</v>
      </c>
      <c r="I138" s="44">
        <f>SUM(H136:H138)/3</f>
        <v>22.14</v>
      </c>
      <c r="J138" s="44">
        <v>67.94</v>
      </c>
      <c r="K138" s="44">
        <v>19.12</v>
      </c>
      <c r="L138" s="44">
        <f>SUM(K136:K138)/3</f>
        <v>19.646666666666665</v>
      </c>
      <c r="M138" s="44">
        <f>'4.1.1'!G154/1.05</f>
        <v>21.333333333333332</v>
      </c>
      <c r="N138" s="44">
        <f t="shared" si="14"/>
        <v>21.333333333333332</v>
      </c>
      <c r="O138" s="44">
        <f>SUM(N136:N138)/3</f>
        <v>22.834920634920632</v>
      </c>
      <c r="P138" s="44">
        <f>'4.1.1'!H154/1.05</f>
        <v>22.676190476190474</v>
      </c>
      <c r="Q138" s="44">
        <f t="shared" si="13"/>
        <v>19.546190476190475</v>
      </c>
      <c r="R138" s="44">
        <f>SUM(Q136:Q138)/3</f>
        <v>20.89222222222222</v>
      </c>
      <c r="S138" s="91"/>
      <c r="T138" s="44">
        <f>AVERAGE(G127:G138)</f>
        <v>69.228333333333339</v>
      </c>
      <c r="U138" s="44">
        <f>AVERAGE(H127:H138)</f>
        <v>20.810833333333331</v>
      </c>
      <c r="V138" s="44">
        <f>AVERAGE(J127:J138)</f>
        <v>68.025833333333352</v>
      </c>
      <c r="W138" s="44">
        <f>AVERAGE(K127:K138)</f>
        <v>19.605</v>
      </c>
    </row>
    <row r="139" spans="1:23" ht="14.25" customHeight="1" x14ac:dyDescent="0.25">
      <c r="A139" s="106">
        <v>2001</v>
      </c>
      <c r="B139" s="105">
        <v>36892</v>
      </c>
      <c r="C139" s="90"/>
      <c r="D139" s="44">
        <v>69.95</v>
      </c>
      <c r="E139" s="44">
        <v>19.059999999999999</v>
      </c>
      <c r="F139" s="44"/>
      <c r="G139" s="44">
        <v>69.47</v>
      </c>
      <c r="H139" s="44">
        <v>20.65</v>
      </c>
      <c r="I139" s="44"/>
      <c r="J139" s="44">
        <v>65.400000000000006</v>
      </c>
      <c r="K139" s="44">
        <v>16.59</v>
      </c>
      <c r="L139" s="44"/>
      <c r="M139" s="44">
        <f>'4.1.1'!G155/1.05</f>
        <v>18.914285714285715</v>
      </c>
      <c r="N139" s="44">
        <f t="shared" si="14"/>
        <v>18.914285714285715</v>
      </c>
      <c r="O139" s="44"/>
      <c r="P139" s="44">
        <f>'4.1.1'!H155/1.05</f>
        <v>19.485714285714284</v>
      </c>
      <c r="Q139" s="44">
        <f t="shared" si="13"/>
        <v>16.355714285714285</v>
      </c>
      <c r="R139" s="44"/>
      <c r="S139" s="91"/>
      <c r="T139" s="28"/>
      <c r="U139" s="28"/>
      <c r="V139" s="28"/>
      <c r="W139" s="28"/>
    </row>
    <row r="140" spans="1:23" ht="14.25" customHeight="1" x14ac:dyDescent="0.25">
      <c r="A140" s="106">
        <v>2001</v>
      </c>
      <c r="B140" s="105">
        <v>36923</v>
      </c>
      <c r="C140" s="90"/>
      <c r="D140" s="44">
        <v>69.760000000000005</v>
      </c>
      <c r="E140" s="44">
        <v>18.87</v>
      </c>
      <c r="F140" s="44"/>
      <c r="G140" s="44">
        <v>69.06</v>
      </c>
      <c r="H140" s="44">
        <v>20.239999999999998</v>
      </c>
      <c r="I140" s="44"/>
      <c r="J140" s="44">
        <v>65.680000000000007</v>
      </c>
      <c r="K140" s="44">
        <v>16.850000000000001</v>
      </c>
      <c r="L140" s="44"/>
      <c r="M140" s="44">
        <f>'4.1.1'!G156/1.05</f>
        <v>18.923809523809524</v>
      </c>
      <c r="N140" s="44">
        <f t="shared" si="14"/>
        <v>18.923809523809524</v>
      </c>
      <c r="O140" s="44"/>
      <c r="P140" s="44">
        <f>'4.1.1'!H156/1.05</f>
        <v>19.742857142857144</v>
      </c>
      <c r="Q140" s="44">
        <f t="shared" si="13"/>
        <v>16.612857142857145</v>
      </c>
      <c r="R140" s="44"/>
      <c r="S140" s="91"/>
      <c r="T140" s="28"/>
      <c r="U140" s="28"/>
      <c r="V140" s="28"/>
      <c r="W140" s="28"/>
    </row>
    <row r="141" spans="1:23" ht="14.25" customHeight="1" x14ac:dyDescent="0.25">
      <c r="A141" s="106">
        <v>2001</v>
      </c>
      <c r="B141" s="105">
        <v>36951</v>
      </c>
      <c r="C141" s="90"/>
      <c r="D141" s="44">
        <v>66.212765957446805</v>
      </c>
      <c r="E141" s="44">
        <v>19.392765957446805</v>
      </c>
      <c r="F141" s="44">
        <f>SUM(E139:E141)/3</f>
        <v>19.107588652482267</v>
      </c>
      <c r="G141" s="44">
        <v>66.153191489361703</v>
      </c>
      <c r="H141" s="44">
        <v>20.333191489361703</v>
      </c>
      <c r="I141" s="44">
        <f>SUM(H139:H141)/3</f>
        <v>20.407730496453901</v>
      </c>
      <c r="J141" s="44">
        <v>63.72</v>
      </c>
      <c r="K141" s="44">
        <v>16.899999999999999</v>
      </c>
      <c r="L141" s="44">
        <f>SUM(K139:K141)/3</f>
        <v>16.779999999999998</v>
      </c>
      <c r="M141" s="44">
        <f>'4.1.1'!G157/1.05</f>
        <v>18.609523809523807</v>
      </c>
      <c r="N141" s="44">
        <f t="shared" si="14"/>
        <v>18.609523809523807</v>
      </c>
      <c r="O141" s="44">
        <f>SUM(N139:N141)/3</f>
        <v>18.815873015873013</v>
      </c>
      <c r="P141" s="44">
        <f>'4.1.1'!H157/1.05</f>
        <v>19.066666666666666</v>
      </c>
      <c r="Q141" s="44">
        <f t="shared" si="13"/>
        <v>15.936666666666667</v>
      </c>
      <c r="R141" s="44">
        <f>SUM(Q139:Q141)/3</f>
        <v>16.301746031746031</v>
      </c>
      <c r="S141" s="91"/>
      <c r="T141" s="28"/>
      <c r="U141" s="28"/>
      <c r="V141" s="28"/>
      <c r="W141" s="28"/>
    </row>
    <row r="142" spans="1:23" ht="14.25" customHeight="1" x14ac:dyDescent="0.25">
      <c r="A142" s="106">
        <v>2001</v>
      </c>
      <c r="B142" s="105">
        <v>36982</v>
      </c>
      <c r="C142" s="90"/>
      <c r="D142" s="44">
        <v>66.578723404255314</v>
      </c>
      <c r="E142" s="44">
        <v>19.758723404255313</v>
      </c>
      <c r="F142" s="44"/>
      <c r="G142" s="44">
        <v>65.795744680851058</v>
      </c>
      <c r="H142" s="44">
        <v>19.975744680851058</v>
      </c>
      <c r="I142" s="44"/>
      <c r="J142" s="44">
        <f>'4.1.1'!E158/1.175</f>
        <v>64.578723404255314</v>
      </c>
      <c r="K142" s="44">
        <f t="shared" ref="K142:K171" si="15">J142-45.82</f>
        <v>18.758723404255313</v>
      </c>
      <c r="L142" s="44"/>
      <c r="M142" s="44">
        <f>'4.1.1'!G158/1.05</f>
        <v>18.533333333333335</v>
      </c>
      <c r="N142" s="44">
        <f t="shared" si="14"/>
        <v>18.533333333333335</v>
      </c>
      <c r="O142" s="44"/>
      <c r="P142" s="44">
        <f>'4.1.1'!H158/1.05</f>
        <v>19.323809523809523</v>
      </c>
      <c r="Q142" s="44">
        <f t="shared" si="13"/>
        <v>16.193809523809524</v>
      </c>
      <c r="R142" s="44"/>
      <c r="S142" s="91"/>
      <c r="T142" s="28"/>
      <c r="U142" s="28"/>
      <c r="V142" s="28"/>
      <c r="W142" s="28"/>
    </row>
    <row r="143" spans="1:23" ht="14.25" customHeight="1" x14ac:dyDescent="0.25">
      <c r="A143" s="106">
        <v>2001</v>
      </c>
      <c r="B143" s="105">
        <v>37012</v>
      </c>
      <c r="C143" s="90"/>
      <c r="D143" s="44">
        <v>68.161702127659581</v>
      </c>
      <c r="E143" s="44">
        <v>21.34170212765958</v>
      </c>
      <c r="F143" s="44"/>
      <c r="G143" s="44">
        <v>66.178723404255322</v>
      </c>
      <c r="H143" s="44">
        <v>20.358723404255322</v>
      </c>
      <c r="I143" s="44"/>
      <c r="J143" s="44">
        <f>'4.1.1'!E159/1.175</f>
        <v>66.536170212765967</v>
      </c>
      <c r="K143" s="44">
        <f t="shared" si="15"/>
        <v>20.716170212765967</v>
      </c>
      <c r="L143" s="44"/>
      <c r="M143" s="44">
        <f>'4.1.1'!G159/1.05</f>
        <v>18.171428571428567</v>
      </c>
      <c r="N143" s="44">
        <f t="shared" si="14"/>
        <v>18.171428571428567</v>
      </c>
      <c r="O143" s="44"/>
      <c r="P143" s="44">
        <f>'4.1.1'!H159/1.05</f>
        <v>18.74285714285714</v>
      </c>
      <c r="Q143" s="44">
        <f t="shared" si="13"/>
        <v>15.612857142857141</v>
      </c>
      <c r="R143" s="44"/>
      <c r="S143" s="91"/>
      <c r="T143" s="28"/>
      <c r="U143" s="28"/>
      <c r="V143" s="28"/>
      <c r="W143" s="28"/>
    </row>
    <row r="144" spans="1:23" ht="14.25" customHeight="1" x14ac:dyDescent="0.25">
      <c r="A144" s="106">
        <v>2001</v>
      </c>
      <c r="B144" s="105">
        <v>37043</v>
      </c>
      <c r="C144" s="90"/>
      <c r="D144" s="44">
        <v>70.068085106382981</v>
      </c>
      <c r="E144" s="44">
        <v>21.24808510638298</v>
      </c>
      <c r="F144" s="44">
        <f>SUM(E142:E144)/3</f>
        <v>20.782836879432626</v>
      </c>
      <c r="G144" s="44">
        <v>66.672340425531914</v>
      </c>
      <c r="H144" s="44">
        <v>20.852340425531914</v>
      </c>
      <c r="I144" s="44">
        <f>SUM(H142:H144)/3</f>
        <v>20.39560283687943</v>
      </c>
      <c r="J144" s="44">
        <f>'4.1.1'!E160/1.175</f>
        <v>67.165957446808505</v>
      </c>
      <c r="K144" s="44">
        <f t="shared" si="15"/>
        <v>21.345957446808505</v>
      </c>
      <c r="L144" s="44">
        <f>SUM(K142:K144)/3</f>
        <v>20.273617021276596</v>
      </c>
      <c r="M144" s="44">
        <f>'4.1.1'!G160/1.05</f>
        <v>18.495238095238097</v>
      </c>
      <c r="N144" s="44">
        <f t="shared" si="14"/>
        <v>18.495238095238097</v>
      </c>
      <c r="O144" s="44">
        <f>SUM(N142:N144)/3</f>
        <v>18.400000000000002</v>
      </c>
      <c r="P144" s="44">
        <f>'4.1.1'!H160/1.05</f>
        <v>19.266666666666666</v>
      </c>
      <c r="Q144" s="44">
        <f t="shared" si="13"/>
        <v>16.136666666666667</v>
      </c>
      <c r="R144" s="44">
        <f>SUM(Q142:Q144)/3</f>
        <v>15.98111111111111</v>
      </c>
      <c r="S144" s="91"/>
      <c r="T144" s="28"/>
      <c r="U144" s="28"/>
      <c r="V144" s="28"/>
      <c r="W144" s="28"/>
    </row>
    <row r="145" spans="1:23" ht="14.25" customHeight="1" x14ac:dyDescent="0.25">
      <c r="A145" s="106">
        <v>2001</v>
      </c>
      <c r="B145" s="105">
        <v>37073</v>
      </c>
      <c r="C145" s="90"/>
      <c r="D145" s="44">
        <f>'4.1.1'!C161/1.175</f>
        <v>69.31063829787233</v>
      </c>
      <c r="E145" s="44">
        <f t="shared" ref="E145:E171" si="16">D145-48.82</f>
        <v>20.49063829787233</v>
      </c>
      <c r="F145" s="44"/>
      <c r="G145" s="44">
        <f>'4.1.1'!F161/1.175</f>
        <v>66.280851063829786</v>
      </c>
      <c r="H145" s="44">
        <f t="shared" ref="H145:H171" si="17">G145-45.82</f>
        <v>20.460851063829786</v>
      </c>
      <c r="I145" s="44"/>
      <c r="J145" s="44">
        <f>'4.1.1'!E161/1.175</f>
        <v>66.212765957446805</v>
      </c>
      <c r="K145" s="44">
        <f t="shared" si="15"/>
        <v>20.392765957446805</v>
      </c>
      <c r="L145" s="44"/>
      <c r="M145" s="44">
        <f>'4.1.1'!G161/1.05</f>
        <v>17.619047619047617</v>
      </c>
      <c r="N145" s="44">
        <f t="shared" si="14"/>
        <v>17.619047619047617</v>
      </c>
      <c r="O145" s="44"/>
      <c r="P145" s="44">
        <f>'4.1.1'!H161/1.05</f>
        <v>18.647619047619045</v>
      </c>
      <c r="Q145" s="44">
        <f t="shared" si="13"/>
        <v>15.517619047619046</v>
      </c>
      <c r="R145" s="44"/>
      <c r="S145" s="91"/>
      <c r="T145" s="28"/>
      <c r="U145" s="28"/>
      <c r="V145" s="28"/>
      <c r="W145" s="28"/>
    </row>
    <row r="146" spans="1:23" ht="14.25" customHeight="1" x14ac:dyDescent="0.25">
      <c r="A146" s="106">
        <v>2001</v>
      </c>
      <c r="B146" s="105">
        <v>37104</v>
      </c>
      <c r="C146" s="90"/>
      <c r="D146" s="44">
        <f>'4.1.1'!C162/1.175</f>
        <v>68.38297872340425</v>
      </c>
      <c r="E146" s="44">
        <f t="shared" si="16"/>
        <v>19.56297872340425</v>
      </c>
      <c r="F146" s="44"/>
      <c r="G146" s="44">
        <f>'4.1.1'!F162/1.175</f>
        <v>65.991489361702136</v>
      </c>
      <c r="H146" s="44">
        <f t="shared" si="17"/>
        <v>20.171489361702136</v>
      </c>
      <c r="I146" s="44"/>
      <c r="J146" s="44">
        <f>'4.1.1'!E162/1.175</f>
        <v>65.378723404255311</v>
      </c>
      <c r="K146" s="44">
        <f t="shared" si="15"/>
        <v>19.558723404255311</v>
      </c>
      <c r="L146" s="44"/>
      <c r="M146" s="44">
        <f>'4.1.1'!G162/1.05</f>
        <v>17.028571428571428</v>
      </c>
      <c r="N146" s="44">
        <f t="shared" si="14"/>
        <v>17.028571428571428</v>
      </c>
      <c r="O146" s="44"/>
      <c r="P146" s="44">
        <f>'4.1.1'!H162/1.05</f>
        <v>18.56190476190476</v>
      </c>
      <c r="Q146" s="44">
        <f t="shared" si="13"/>
        <v>15.431904761904761</v>
      </c>
      <c r="R146" s="44"/>
      <c r="S146" s="91"/>
      <c r="T146" s="28"/>
      <c r="U146" s="28"/>
      <c r="V146" s="28"/>
      <c r="W146" s="28"/>
    </row>
    <row r="147" spans="1:23" ht="14.25" customHeight="1" x14ac:dyDescent="0.25">
      <c r="A147" s="106">
        <v>2001</v>
      </c>
      <c r="B147" s="105">
        <v>37135</v>
      </c>
      <c r="C147" s="90"/>
      <c r="D147" s="44">
        <f>'4.1.1'!C163/1.175</f>
        <v>68.076595744680844</v>
      </c>
      <c r="E147" s="44">
        <f t="shared" si="16"/>
        <v>19.256595744680844</v>
      </c>
      <c r="F147" s="44">
        <f>SUM(E145:E147)/3</f>
        <v>19.770070921985809</v>
      </c>
      <c r="G147" s="44">
        <f>'4.1.1'!F163/1.175</f>
        <v>65.702127659574472</v>
      </c>
      <c r="H147" s="44">
        <f t="shared" si="17"/>
        <v>19.882127659574472</v>
      </c>
      <c r="I147" s="44">
        <f>SUM(H145:H147)/3</f>
        <v>20.171489361702132</v>
      </c>
      <c r="J147" s="44">
        <f>'4.1.1'!E163/1.175</f>
        <v>65.038297872340422</v>
      </c>
      <c r="K147" s="44">
        <f t="shared" si="15"/>
        <v>19.218297872340422</v>
      </c>
      <c r="L147" s="44">
        <f>SUM(K145:K147)/3</f>
        <v>19.723262411347513</v>
      </c>
      <c r="M147" s="44">
        <f>'4.1.1'!G163/1.05</f>
        <v>17.980952380952381</v>
      </c>
      <c r="N147" s="44">
        <f t="shared" si="14"/>
        <v>17.980952380952381</v>
      </c>
      <c r="O147" s="44">
        <f>SUM(N145:N147)/3</f>
        <v>17.542857142857141</v>
      </c>
      <c r="P147" s="44">
        <f>'4.1.1'!H163/1.05</f>
        <v>18.971428571428572</v>
      </c>
      <c r="Q147" s="44">
        <f t="shared" si="13"/>
        <v>15.841428571428573</v>
      </c>
      <c r="R147" s="44">
        <f>SUM(Q145:Q147)/3</f>
        <v>15.596984126984125</v>
      </c>
      <c r="S147" s="91"/>
      <c r="T147" s="28"/>
      <c r="U147" s="28"/>
      <c r="V147" s="28"/>
      <c r="W147" s="28"/>
    </row>
    <row r="148" spans="1:23" ht="14.25" customHeight="1" x14ac:dyDescent="0.25">
      <c r="A148" s="106">
        <v>2001</v>
      </c>
      <c r="B148" s="105">
        <v>37165</v>
      </c>
      <c r="C148" s="90"/>
      <c r="D148" s="44">
        <f>'4.1.1'!C164/1.175</f>
        <v>67.42978723404255</v>
      </c>
      <c r="E148" s="44">
        <f t="shared" si="16"/>
        <v>18.60978723404255</v>
      </c>
      <c r="F148" s="44"/>
      <c r="G148" s="44">
        <f>'4.1.1'!F164/1.175</f>
        <v>65.412765957446808</v>
      </c>
      <c r="H148" s="44">
        <f t="shared" si="17"/>
        <v>19.592765957446808</v>
      </c>
      <c r="I148" s="44"/>
      <c r="J148" s="44">
        <f>'4.1.1'!E164/1.175</f>
        <v>63.923404255319149</v>
      </c>
      <c r="K148" s="44">
        <f t="shared" si="15"/>
        <v>18.103404255319148</v>
      </c>
      <c r="L148" s="44"/>
      <c r="M148" s="44">
        <f>'4.1.1'!G164/1.05</f>
        <v>15.019047619047617</v>
      </c>
      <c r="N148" s="44">
        <f t="shared" si="14"/>
        <v>15.019047619047617</v>
      </c>
      <c r="O148" s="44"/>
      <c r="P148" s="44">
        <f>'4.1.1'!H164/1.05</f>
        <v>16.62857142857143</v>
      </c>
      <c r="Q148" s="44">
        <f t="shared" si="13"/>
        <v>13.498571428571431</v>
      </c>
      <c r="R148" s="44"/>
      <c r="S148" s="91"/>
      <c r="T148" s="28"/>
      <c r="U148" s="28"/>
      <c r="V148" s="28"/>
      <c r="W148" s="28"/>
    </row>
    <row r="149" spans="1:23" ht="14.25" customHeight="1" x14ac:dyDescent="0.25">
      <c r="A149" s="106">
        <v>2001</v>
      </c>
      <c r="B149" s="105">
        <v>37196</v>
      </c>
      <c r="C149" s="90"/>
      <c r="D149" s="44">
        <f>'4.1.1'!C165/1.175</f>
        <v>65.617021276595736</v>
      </c>
      <c r="E149" s="44">
        <f t="shared" si="16"/>
        <v>16.797021276595736</v>
      </c>
      <c r="F149" s="44"/>
      <c r="G149" s="44">
        <f>'4.1.1'!F165/1.175</f>
        <v>64.66382978723405</v>
      </c>
      <c r="H149" s="44">
        <f t="shared" si="17"/>
        <v>18.84382978723405</v>
      </c>
      <c r="I149" s="44"/>
      <c r="J149" s="44">
        <f>'4.1.1'!E165/1.175</f>
        <v>59.931914893617019</v>
      </c>
      <c r="K149" s="44">
        <f t="shared" si="15"/>
        <v>14.111914893617019</v>
      </c>
      <c r="L149" s="44"/>
      <c r="M149" s="44">
        <f>'4.1.1'!G165/1.05</f>
        <v>14.123809523809523</v>
      </c>
      <c r="N149" s="44">
        <f t="shared" si="14"/>
        <v>14.123809523809523</v>
      </c>
      <c r="O149" s="44"/>
      <c r="P149" s="44">
        <f>'4.1.1'!H165/1.05</f>
        <v>15.438095238095238</v>
      </c>
      <c r="Q149" s="44">
        <f t="shared" si="13"/>
        <v>12.308095238095238</v>
      </c>
      <c r="R149" s="44"/>
      <c r="S149" s="91"/>
      <c r="T149" s="28"/>
      <c r="U149" s="28"/>
      <c r="V149" s="28"/>
      <c r="W149" s="28"/>
    </row>
    <row r="150" spans="1:23" ht="14.25" customHeight="1" x14ac:dyDescent="0.25">
      <c r="A150" s="106">
        <v>2001</v>
      </c>
      <c r="B150" s="105">
        <v>37226</v>
      </c>
      <c r="C150" s="90"/>
      <c r="D150" s="44">
        <f>'4.1.1'!C166/1.175</f>
        <v>64.544680851063831</v>
      </c>
      <c r="E150" s="44">
        <f t="shared" si="16"/>
        <v>15.72468085106383</v>
      </c>
      <c r="F150" s="44">
        <f>SUM(E148:E150)/3</f>
        <v>17.043829787234039</v>
      </c>
      <c r="G150" s="44">
        <f>'4.1.1'!F166/1.175</f>
        <v>63.634042553191485</v>
      </c>
      <c r="H150" s="44">
        <f t="shared" si="17"/>
        <v>17.814042553191484</v>
      </c>
      <c r="I150" s="44">
        <f>SUM(H148:H150)/3</f>
        <v>18.750212765957446</v>
      </c>
      <c r="J150" s="44">
        <f>'4.1.1'!E166/1.175</f>
        <v>59.710638297872336</v>
      </c>
      <c r="K150" s="44">
        <f t="shared" si="15"/>
        <v>13.890638297872336</v>
      </c>
      <c r="L150" s="44">
        <f>SUM(K148:K150)/3</f>
        <v>15.368652482269502</v>
      </c>
      <c r="M150" s="44">
        <f>'4.1.1'!G166/1.05</f>
        <v>13.752380952380951</v>
      </c>
      <c r="N150" s="44">
        <f t="shared" si="14"/>
        <v>13.752380952380951</v>
      </c>
      <c r="O150" s="44">
        <f>SUM(N148:N150)/3</f>
        <v>14.298412698412697</v>
      </c>
      <c r="P150" s="44">
        <f>'4.1.1'!H166/1.05</f>
        <v>14.580952380952381</v>
      </c>
      <c r="Q150" s="44">
        <f t="shared" si="13"/>
        <v>11.45095238095238</v>
      </c>
      <c r="R150" s="44">
        <f>SUM(Q148:Q150)/3</f>
        <v>12.419206349206348</v>
      </c>
      <c r="S150" s="91"/>
      <c r="T150" s="44">
        <f>AVERAGE(G139:G150)</f>
        <v>66.251258865248232</v>
      </c>
      <c r="U150" s="44">
        <f>AVERAGE(H139:H150)</f>
        <v>19.931258865248228</v>
      </c>
      <c r="V150" s="44">
        <f>AVERAGE(J139:J150)</f>
        <v>64.439716312056731</v>
      </c>
      <c r="W150" s="44">
        <f>AVERAGE(K139:K150)</f>
        <v>18.036382978723402</v>
      </c>
    </row>
    <row r="151" spans="1:23" ht="14.25" customHeight="1" x14ac:dyDescent="0.25">
      <c r="A151" s="106">
        <v>2002</v>
      </c>
      <c r="B151" s="105">
        <v>37257</v>
      </c>
      <c r="C151" s="90"/>
      <c r="D151" s="44">
        <f>'4.1.1'!C167/1.175</f>
        <v>64.629787234042553</v>
      </c>
      <c r="E151" s="44">
        <f t="shared" si="16"/>
        <v>15.809787234042552</v>
      </c>
      <c r="F151" s="44"/>
      <c r="G151" s="44">
        <f>'4.1.1'!F167/1.175</f>
        <v>63.531914893617021</v>
      </c>
      <c r="H151" s="44">
        <f t="shared" si="17"/>
        <v>17.711914893617021</v>
      </c>
      <c r="I151" s="44"/>
      <c r="J151" s="44">
        <f>'4.1.1'!E167/1.175</f>
        <v>59.48936170212766</v>
      </c>
      <c r="K151" s="44">
        <f t="shared" si="15"/>
        <v>13.669361702127659</v>
      </c>
      <c r="L151" s="44"/>
      <c r="M151" s="44">
        <f>'4.1.1'!G167/1.05</f>
        <v>13.914285714285713</v>
      </c>
      <c r="N151" s="44">
        <f t="shared" si="14"/>
        <v>13.914285714285713</v>
      </c>
      <c r="O151" s="44"/>
      <c r="P151" s="44">
        <f>'4.1.1'!H167/1.05</f>
        <v>14.009523809523809</v>
      </c>
      <c r="Q151" s="44">
        <f t="shared" si="13"/>
        <v>10.87952380952381</v>
      </c>
      <c r="R151" s="44"/>
      <c r="S151" s="91"/>
      <c r="T151" s="28"/>
      <c r="U151" s="28"/>
      <c r="V151" s="28"/>
      <c r="W151" s="28"/>
    </row>
    <row r="152" spans="1:23" ht="14.25" customHeight="1" x14ac:dyDescent="0.25">
      <c r="A152" s="106">
        <v>2002</v>
      </c>
      <c r="B152" s="105">
        <v>37288</v>
      </c>
      <c r="C152" s="90"/>
      <c r="D152" s="44">
        <f>'4.1.1'!C168/1.175</f>
        <v>64.408510638297869</v>
      </c>
      <c r="E152" s="44">
        <f t="shared" si="16"/>
        <v>15.588510638297869</v>
      </c>
      <c r="F152" s="44"/>
      <c r="G152" s="44">
        <f>'4.1.1'!F168/1.175</f>
        <v>63.319148936170215</v>
      </c>
      <c r="H152" s="44">
        <f t="shared" si="17"/>
        <v>17.499148936170215</v>
      </c>
      <c r="I152" s="44"/>
      <c r="J152" s="44">
        <f>'4.1.1'!E168/1.175</f>
        <v>59.574468085106382</v>
      </c>
      <c r="K152" s="44">
        <f t="shared" si="15"/>
        <v>13.754468085106382</v>
      </c>
      <c r="L152" s="44"/>
      <c r="M152" s="44">
        <f>'4.1.1'!G168/1.05</f>
        <v>13.542857142857143</v>
      </c>
      <c r="N152" s="44">
        <f t="shared" si="14"/>
        <v>13.542857142857143</v>
      </c>
      <c r="O152" s="44"/>
      <c r="P152" s="44">
        <f>'4.1.1'!H168/1.05</f>
        <v>13.761904761904761</v>
      </c>
      <c r="Q152" s="44">
        <f t="shared" si="13"/>
        <v>10.63190476190476</v>
      </c>
      <c r="R152" s="44"/>
      <c r="S152" s="91"/>
      <c r="T152" s="28"/>
      <c r="U152" s="28"/>
      <c r="V152" s="28"/>
      <c r="W152" s="28"/>
    </row>
    <row r="153" spans="1:23" ht="14.25" customHeight="1" x14ac:dyDescent="0.25">
      <c r="A153" s="106">
        <v>2002</v>
      </c>
      <c r="B153" s="105">
        <v>37316</v>
      </c>
      <c r="C153" s="90"/>
      <c r="D153" s="44">
        <f>'4.1.1'!C169/1.175</f>
        <v>64.808510638297875</v>
      </c>
      <c r="E153" s="44">
        <f t="shared" si="16"/>
        <v>15.988510638297875</v>
      </c>
      <c r="F153" s="44">
        <f>SUM(E151:E153)/3</f>
        <v>15.795602836879432</v>
      </c>
      <c r="G153" s="44">
        <f>'4.1.1'!F169/1.175</f>
        <v>63.685106382978717</v>
      </c>
      <c r="H153" s="44">
        <f t="shared" si="17"/>
        <v>17.865106382978716</v>
      </c>
      <c r="I153" s="44">
        <f>SUM(H151:H153)/3</f>
        <v>17.692056737588651</v>
      </c>
      <c r="J153" s="44">
        <f>'4.1.1'!E169/1.175</f>
        <v>60.851063829787229</v>
      </c>
      <c r="K153" s="44">
        <f t="shared" si="15"/>
        <v>15.031063829787229</v>
      </c>
      <c r="L153" s="44">
        <f>SUM(K151:K153)/3</f>
        <v>14.151631205673757</v>
      </c>
      <c r="M153" s="44">
        <f>'4.1.1'!G169/1.05</f>
        <v>14.304761904761904</v>
      </c>
      <c r="N153" s="44">
        <f t="shared" si="14"/>
        <v>14.304761904761904</v>
      </c>
      <c r="O153" s="44">
        <f>SUM(N151:N153)/3</f>
        <v>13.920634920634919</v>
      </c>
      <c r="P153" s="44">
        <f>'4.1.1'!H169/1.05</f>
        <v>14.247619047619049</v>
      </c>
      <c r="Q153" s="44">
        <f t="shared" si="13"/>
        <v>11.117619047619048</v>
      </c>
      <c r="R153" s="44">
        <f>SUM(Q151:Q153)/3</f>
        <v>10.876349206349206</v>
      </c>
      <c r="S153" s="91"/>
      <c r="T153" s="28"/>
      <c r="U153" s="28"/>
      <c r="V153" s="28"/>
      <c r="W153" s="28"/>
    </row>
    <row r="154" spans="1:23" ht="14.25" customHeight="1" x14ac:dyDescent="0.25">
      <c r="A154" s="106">
        <v>2002</v>
      </c>
      <c r="B154" s="105">
        <v>37347</v>
      </c>
      <c r="C154" s="90"/>
      <c r="D154" s="44">
        <f>'4.1.1'!C170/1.175</f>
        <v>66.246808510638303</v>
      </c>
      <c r="E154" s="44">
        <f t="shared" si="16"/>
        <v>17.426808510638303</v>
      </c>
      <c r="F154" s="44"/>
      <c r="G154" s="44">
        <f>'4.1.1'!F170/1.175</f>
        <v>65.42978723404255</v>
      </c>
      <c r="H154" s="44">
        <f t="shared" si="17"/>
        <v>19.60978723404255</v>
      </c>
      <c r="I154" s="44"/>
      <c r="J154" s="44">
        <f>'4.1.1'!E170/1.175</f>
        <v>63.787234042553195</v>
      </c>
      <c r="K154" s="44">
        <f t="shared" si="15"/>
        <v>17.967234042553194</v>
      </c>
      <c r="L154" s="44"/>
      <c r="M154" s="44">
        <f>'4.1.1'!G170/1.05</f>
        <v>15.314285714285711</v>
      </c>
      <c r="N154" s="44">
        <f t="shared" si="14"/>
        <v>15.314285714285711</v>
      </c>
      <c r="O154" s="44"/>
      <c r="P154" s="44">
        <f>'4.1.1'!H170/1.05</f>
        <v>15.304761904761904</v>
      </c>
      <c r="Q154" s="44">
        <f t="shared" si="13"/>
        <v>12.174761904761905</v>
      </c>
      <c r="R154" s="44"/>
      <c r="S154" s="91"/>
      <c r="T154" s="28"/>
      <c r="U154" s="28"/>
      <c r="V154" s="28"/>
      <c r="W154" s="28"/>
    </row>
    <row r="155" spans="1:23" ht="14.25" customHeight="1" x14ac:dyDescent="0.25">
      <c r="A155" s="106">
        <v>2002</v>
      </c>
      <c r="B155" s="105">
        <v>37377</v>
      </c>
      <c r="C155" s="90"/>
      <c r="D155" s="44">
        <f>'4.1.1'!C171/1.175</f>
        <v>66.195744680851064</v>
      </c>
      <c r="E155" s="44">
        <f t="shared" si="16"/>
        <v>17.375744680851064</v>
      </c>
      <c r="F155" s="44"/>
      <c r="G155" s="44">
        <f>'4.1.1'!F171/1.175</f>
        <v>64.995744680851061</v>
      </c>
      <c r="H155" s="44">
        <f t="shared" si="17"/>
        <v>19.175744680851061</v>
      </c>
      <c r="I155" s="44"/>
      <c r="J155" s="44">
        <f>'4.1.1'!E171/1.175</f>
        <v>63.608510638297865</v>
      </c>
      <c r="K155" s="44">
        <f t="shared" si="15"/>
        <v>17.788510638297865</v>
      </c>
      <c r="L155" s="44"/>
      <c r="M155" s="44">
        <f>'4.1.1'!G171/1.05</f>
        <v>15.361904761904761</v>
      </c>
      <c r="N155" s="44">
        <f t="shared" si="14"/>
        <v>15.361904761904761</v>
      </c>
      <c r="O155" s="44"/>
      <c r="P155" s="44">
        <f>'4.1.1'!H171/1.05</f>
        <v>15.238095238095237</v>
      </c>
      <c r="Q155" s="44">
        <f t="shared" si="13"/>
        <v>12.108095238095238</v>
      </c>
      <c r="R155" s="44"/>
      <c r="S155" s="91"/>
      <c r="T155" s="28"/>
      <c r="U155" s="28"/>
      <c r="V155" s="28"/>
      <c r="W155" s="28"/>
    </row>
    <row r="156" spans="1:23" ht="14.25" customHeight="1" x14ac:dyDescent="0.25">
      <c r="A156" s="106">
        <v>2002</v>
      </c>
      <c r="B156" s="105">
        <v>37408</v>
      </c>
      <c r="C156" s="90"/>
      <c r="D156" s="44">
        <f>'4.1.1'!C172/1.175</f>
        <v>65.795744680851058</v>
      </c>
      <c r="E156" s="44">
        <f t="shared" si="16"/>
        <v>16.975744680851058</v>
      </c>
      <c r="F156" s="44">
        <f>SUM(E154:E156)/3</f>
        <v>17.259432624113476</v>
      </c>
      <c r="G156" s="44">
        <f>'4.1.1'!F172/1.175</f>
        <v>64.374468085106386</v>
      </c>
      <c r="H156" s="44">
        <f t="shared" si="17"/>
        <v>18.554468085106386</v>
      </c>
      <c r="I156" s="44">
        <f>SUM(H154:H156)/3</f>
        <v>19.113333333333333</v>
      </c>
      <c r="J156" s="44">
        <f>'4.1.1'!E172/1.175</f>
        <v>62.98723404255319</v>
      </c>
      <c r="K156" s="44">
        <f t="shared" si="15"/>
        <v>17.16723404255319</v>
      </c>
      <c r="L156" s="44">
        <f>SUM(K154:K156)/3</f>
        <v>17.640992907801415</v>
      </c>
      <c r="M156" s="44">
        <f>'4.1.1'!G172/1.05</f>
        <v>14.638095238095238</v>
      </c>
      <c r="N156" s="44">
        <f t="shared" si="14"/>
        <v>14.638095238095238</v>
      </c>
      <c r="O156" s="44">
        <f>SUM(N154:N156)/3</f>
        <v>15.104761904761903</v>
      </c>
      <c r="P156" s="44">
        <f>'4.1.1'!H172/1.05</f>
        <v>14.685714285714285</v>
      </c>
      <c r="Q156" s="44">
        <f t="shared" si="13"/>
        <v>11.555714285714284</v>
      </c>
      <c r="R156" s="44">
        <f>SUM(Q154:Q156)/3</f>
        <v>11.946190476190475</v>
      </c>
      <c r="S156" s="91"/>
      <c r="T156" s="28"/>
      <c r="U156" s="28"/>
      <c r="V156" s="28"/>
      <c r="W156" s="28"/>
    </row>
    <row r="157" spans="1:23" ht="14.25" customHeight="1" x14ac:dyDescent="0.25">
      <c r="A157" s="106">
        <v>2002</v>
      </c>
      <c r="B157" s="105">
        <v>37438</v>
      </c>
      <c r="C157" s="90"/>
      <c r="D157" s="44">
        <f>'4.1.1'!C173/1.175</f>
        <v>65.489361702127653</v>
      </c>
      <c r="E157" s="44">
        <f t="shared" si="16"/>
        <v>16.669361702127652</v>
      </c>
      <c r="F157" s="44"/>
      <c r="G157" s="44">
        <f>'4.1.1'!F173/1.175</f>
        <v>64.076595744680859</v>
      </c>
      <c r="H157" s="44">
        <f t="shared" si="17"/>
        <v>18.256595744680858</v>
      </c>
      <c r="I157" s="44"/>
      <c r="J157" s="44">
        <f>'4.1.1'!E173/1.175</f>
        <v>62.655319148936172</v>
      </c>
      <c r="K157" s="44">
        <f t="shared" si="15"/>
        <v>16.835319148936172</v>
      </c>
      <c r="L157" s="44"/>
      <c r="M157" s="44">
        <f>'4.1.1'!G173/1.05</f>
        <v>14.466666666666665</v>
      </c>
      <c r="N157" s="44">
        <f t="shared" si="14"/>
        <v>14.466666666666665</v>
      </c>
      <c r="O157" s="44"/>
      <c r="P157" s="44">
        <f>'4.1.1'!H173/1.05</f>
        <v>14.866666666666665</v>
      </c>
      <c r="Q157" s="44">
        <f t="shared" si="13"/>
        <v>11.736666666666665</v>
      </c>
      <c r="R157" s="44"/>
      <c r="S157" s="91"/>
      <c r="T157" s="28"/>
      <c r="U157" s="28"/>
      <c r="V157" s="28"/>
      <c r="W157" s="28"/>
    </row>
    <row r="158" spans="1:23" ht="14.25" customHeight="1" x14ac:dyDescent="0.25">
      <c r="A158" s="106">
        <v>2002</v>
      </c>
      <c r="B158" s="105">
        <v>37469</v>
      </c>
      <c r="C158" s="90"/>
      <c r="D158" s="44">
        <f>'4.1.1'!C174/1.175</f>
        <v>65.608510638297872</v>
      </c>
      <c r="E158" s="44">
        <f t="shared" si="16"/>
        <v>16.788510638297872</v>
      </c>
      <c r="F158" s="44"/>
      <c r="G158" s="44">
        <f>'4.1.1'!F174/1.175</f>
        <v>64.076595744680859</v>
      </c>
      <c r="H158" s="44">
        <f t="shared" si="17"/>
        <v>18.256595744680858</v>
      </c>
      <c r="I158" s="44"/>
      <c r="J158" s="44">
        <f>'4.1.1'!E174/1.175</f>
        <v>62.714893617021275</v>
      </c>
      <c r="K158" s="44">
        <f t="shared" si="15"/>
        <v>16.894893617021275</v>
      </c>
      <c r="L158" s="44"/>
      <c r="M158" s="44">
        <f>'4.1.1'!G174/1.05</f>
        <v>14.847619047619046</v>
      </c>
      <c r="N158" s="44">
        <f t="shared" si="14"/>
        <v>14.847619047619046</v>
      </c>
      <c r="O158" s="44"/>
      <c r="P158" s="44">
        <f>'4.1.1'!H174/1.05</f>
        <v>15.457142857142857</v>
      </c>
      <c r="Q158" s="44">
        <f t="shared" si="13"/>
        <v>12.327142857142857</v>
      </c>
      <c r="R158" s="44"/>
      <c r="S158" s="91"/>
      <c r="T158" s="28"/>
      <c r="U158" s="28"/>
      <c r="V158" s="28"/>
      <c r="W158" s="28"/>
    </row>
    <row r="159" spans="1:23" ht="14.25" customHeight="1" x14ac:dyDescent="0.25">
      <c r="A159" s="106">
        <v>2002</v>
      </c>
      <c r="B159" s="105">
        <v>37500</v>
      </c>
      <c r="C159" s="90"/>
      <c r="D159" s="44">
        <f>'4.1.1'!C175/1.175</f>
        <v>65.863829787234039</v>
      </c>
      <c r="E159" s="44">
        <f t="shared" si="16"/>
        <v>17.043829787234039</v>
      </c>
      <c r="F159" s="44">
        <f>SUM(E157:E159)/3</f>
        <v>16.833900709219854</v>
      </c>
      <c r="G159" s="44">
        <f>'4.1.1'!F175/1.175</f>
        <v>64.382978723404264</v>
      </c>
      <c r="H159" s="44">
        <f t="shared" si="17"/>
        <v>18.562978723404264</v>
      </c>
      <c r="I159" s="44">
        <f>SUM(H157:H159)/3</f>
        <v>18.358723404255326</v>
      </c>
      <c r="J159" s="44">
        <f>'4.1.1'!E175/1.175</f>
        <v>63.174468085106383</v>
      </c>
      <c r="K159" s="44">
        <f t="shared" si="15"/>
        <v>17.354468085106383</v>
      </c>
      <c r="L159" s="44">
        <f>SUM(K157:K159)/3</f>
        <v>17.028226950354611</v>
      </c>
      <c r="M159" s="44">
        <f>'4.1.1'!G175/1.05</f>
        <v>16.133333333333333</v>
      </c>
      <c r="N159" s="44">
        <f t="shared" si="14"/>
        <v>16.133333333333333</v>
      </c>
      <c r="O159" s="44">
        <f>SUM(N157:N159)/3</f>
        <v>15.149206349206347</v>
      </c>
      <c r="P159" s="44">
        <f>'4.1.1'!H175/1.05</f>
        <v>16.247619047619047</v>
      </c>
      <c r="Q159" s="44">
        <f t="shared" si="13"/>
        <v>13.117619047619048</v>
      </c>
      <c r="R159" s="44">
        <f>SUM(Q157:Q159)/3</f>
        <v>12.393809523809523</v>
      </c>
      <c r="S159" s="91"/>
      <c r="T159" s="28"/>
      <c r="U159" s="28"/>
      <c r="V159" s="28"/>
      <c r="W159" s="28"/>
    </row>
    <row r="160" spans="1:23" ht="14.25" customHeight="1" x14ac:dyDescent="0.25">
      <c r="A160" s="106">
        <v>2002</v>
      </c>
      <c r="B160" s="105">
        <v>37530</v>
      </c>
      <c r="C160" s="90"/>
      <c r="D160" s="44">
        <f>'4.1.1'!C176/1.175</f>
        <v>66</v>
      </c>
      <c r="E160" s="44">
        <f t="shared" si="16"/>
        <v>17.18</v>
      </c>
      <c r="F160" s="44"/>
      <c r="G160" s="44">
        <f>'4.1.1'!F176/1.175</f>
        <v>64.519148936170211</v>
      </c>
      <c r="H160" s="44">
        <f t="shared" si="17"/>
        <v>18.699148936170211</v>
      </c>
      <c r="I160" s="44"/>
      <c r="J160" s="44">
        <f>'4.1.1'!E176/1.175</f>
        <v>63.353191489361699</v>
      </c>
      <c r="K160" s="44">
        <f t="shared" si="15"/>
        <v>17.533191489361698</v>
      </c>
      <c r="L160" s="44"/>
      <c r="M160" s="44">
        <f>'4.1.1'!G176/1.05</f>
        <v>16.590476190476192</v>
      </c>
      <c r="N160" s="44">
        <f t="shared" si="14"/>
        <v>16.590476190476192</v>
      </c>
      <c r="O160" s="44"/>
      <c r="P160" s="44">
        <f>'4.1.1'!H176/1.05</f>
        <v>16.790476190476188</v>
      </c>
      <c r="Q160" s="44">
        <f t="shared" si="13"/>
        <v>13.660476190476189</v>
      </c>
      <c r="R160" s="44"/>
      <c r="S160" s="91"/>
      <c r="T160" s="28"/>
      <c r="U160" s="28"/>
      <c r="V160" s="28"/>
      <c r="W160" s="28"/>
    </row>
    <row r="161" spans="1:23" ht="14.25" customHeight="1" x14ac:dyDescent="0.25">
      <c r="A161" s="106">
        <v>2002</v>
      </c>
      <c r="B161" s="105">
        <v>37561</v>
      </c>
      <c r="C161" s="90"/>
      <c r="D161" s="44">
        <f>'4.1.1'!C177/1.175</f>
        <v>65.863829787234039</v>
      </c>
      <c r="E161" s="44">
        <f t="shared" si="16"/>
        <v>17.043829787234039</v>
      </c>
      <c r="F161" s="44"/>
      <c r="G161" s="44">
        <f>'4.1.1'!F177/1.175</f>
        <v>64.297872340425528</v>
      </c>
      <c r="H161" s="44">
        <f t="shared" si="17"/>
        <v>18.477872340425527</v>
      </c>
      <c r="I161" s="44"/>
      <c r="J161" s="44">
        <f>'4.1.1'!E177/1.175</f>
        <v>63.063829787234035</v>
      </c>
      <c r="K161" s="44">
        <f t="shared" si="15"/>
        <v>17.243829787234034</v>
      </c>
      <c r="L161" s="44"/>
      <c r="M161" s="44">
        <f>'4.1.1'!G177/1.05</f>
        <v>14.38095238095238</v>
      </c>
      <c r="N161" s="44">
        <f t="shared" si="14"/>
        <v>14.38095238095238</v>
      </c>
      <c r="O161" s="44"/>
      <c r="P161" s="44">
        <f>'4.1.1'!H177/1.05</f>
        <v>15.066666666666666</v>
      </c>
      <c r="Q161" s="44">
        <f t="shared" si="13"/>
        <v>11.936666666666667</v>
      </c>
      <c r="R161" s="44"/>
      <c r="S161" s="91"/>
      <c r="T161" s="28"/>
      <c r="U161" s="28"/>
      <c r="V161" s="28"/>
      <c r="W161" s="28"/>
    </row>
    <row r="162" spans="1:23" ht="14.25" customHeight="1" x14ac:dyDescent="0.25">
      <c r="A162" s="106">
        <v>2002</v>
      </c>
      <c r="B162" s="105">
        <v>37591</v>
      </c>
      <c r="C162" s="90"/>
      <c r="D162" s="44">
        <f>'4.1.1'!C178/1.175</f>
        <v>65.821276595744678</v>
      </c>
      <c r="E162" s="44">
        <f t="shared" si="16"/>
        <v>17.001276595744677</v>
      </c>
      <c r="F162" s="44">
        <f>SUM(E160:E162)/3</f>
        <v>17.075035460992904</v>
      </c>
      <c r="G162" s="44">
        <f>'4.1.1'!F178/1.175</f>
        <v>63.957446808510639</v>
      </c>
      <c r="H162" s="44">
        <f t="shared" si="17"/>
        <v>18.137446808510639</v>
      </c>
      <c r="I162" s="44">
        <f>SUM(H160:H162)/3</f>
        <v>18.438156028368791</v>
      </c>
      <c r="J162" s="44">
        <f>'4.1.1'!E178/1.175</f>
        <v>62.689361702127655</v>
      </c>
      <c r="K162" s="44">
        <f t="shared" si="15"/>
        <v>16.869361702127655</v>
      </c>
      <c r="L162" s="44">
        <f>SUM(K160:K162)/3</f>
        <v>17.215460992907797</v>
      </c>
      <c r="M162" s="44">
        <f>'4.1.1'!G178/1.05</f>
        <v>15.438095238095238</v>
      </c>
      <c r="N162" s="44">
        <f t="shared" si="14"/>
        <v>15.438095238095238</v>
      </c>
      <c r="O162" s="44">
        <f>SUM(N160:N162)/3</f>
        <v>15.46984126984127</v>
      </c>
      <c r="P162" s="44">
        <f>'4.1.1'!H178/1.05</f>
        <v>16.390476190476189</v>
      </c>
      <c r="Q162" s="44">
        <f t="shared" si="13"/>
        <v>13.26047619047619</v>
      </c>
      <c r="R162" s="44">
        <f>SUM(Q160:Q162)/3</f>
        <v>12.952539682539681</v>
      </c>
      <c r="S162" s="91"/>
      <c r="T162" s="44">
        <f>AVERAGE(G151:G162)</f>
        <v>64.220567375886517</v>
      </c>
      <c r="U162" s="44">
        <f>AVERAGE(H151:H162)</f>
        <v>18.400567375886524</v>
      </c>
      <c r="V162" s="44">
        <f>AVERAGE(J151:J162)</f>
        <v>62.329078014184404</v>
      </c>
      <c r="W162" s="44">
        <f>AVERAGE(K151:K162)</f>
        <v>16.509078014184393</v>
      </c>
    </row>
    <row r="163" spans="1:23" ht="14.25" customHeight="1" x14ac:dyDescent="0.25">
      <c r="A163" s="106">
        <v>2003</v>
      </c>
      <c r="B163" s="105">
        <v>37622</v>
      </c>
      <c r="C163" s="90"/>
      <c r="D163" s="44">
        <f>'4.1.1'!C179/1.175</f>
        <v>66.510638297872347</v>
      </c>
      <c r="E163" s="44">
        <f t="shared" si="16"/>
        <v>17.690638297872347</v>
      </c>
      <c r="F163" s="44"/>
      <c r="G163" s="44">
        <f>'4.1.1'!F179/1.175</f>
        <v>65.004255319148925</v>
      </c>
      <c r="H163" s="44">
        <f t="shared" si="17"/>
        <v>19.184255319148924</v>
      </c>
      <c r="I163" s="44"/>
      <c r="J163" s="44">
        <f>'4.1.1'!E179/1.175</f>
        <v>63.787234042553195</v>
      </c>
      <c r="K163" s="44">
        <f t="shared" si="15"/>
        <v>17.967234042553194</v>
      </c>
      <c r="L163" s="44"/>
      <c r="M163" s="44">
        <f>'4.1.1'!G179/1.05</f>
        <v>16.980952380952377</v>
      </c>
      <c r="N163" s="44">
        <f t="shared" si="14"/>
        <v>16.980952380952377</v>
      </c>
      <c r="O163" s="44"/>
      <c r="P163" s="44">
        <f>'4.1.1'!H179/1.05</f>
        <v>17.74285714285714</v>
      </c>
      <c r="Q163" s="44">
        <f t="shared" si="13"/>
        <v>14.612857142857141</v>
      </c>
      <c r="R163" s="44"/>
      <c r="S163" s="91"/>
      <c r="T163" s="28"/>
      <c r="U163" s="28"/>
      <c r="V163" s="28"/>
      <c r="W163" s="28"/>
    </row>
    <row r="164" spans="1:23" ht="14.25" customHeight="1" x14ac:dyDescent="0.25">
      <c r="A164" s="106">
        <v>2003</v>
      </c>
      <c r="B164" s="105">
        <v>37653</v>
      </c>
      <c r="C164" s="90"/>
      <c r="D164" s="44">
        <f>'4.1.1'!C180/1.175</f>
        <v>67.497872340425531</v>
      </c>
      <c r="E164" s="44">
        <f t="shared" si="16"/>
        <v>18.67787234042553</v>
      </c>
      <c r="F164" s="44"/>
      <c r="G164" s="44">
        <f>'4.1.1'!F180/1.175</f>
        <v>66.391489361702128</v>
      </c>
      <c r="H164" s="44">
        <f t="shared" si="17"/>
        <v>20.571489361702127</v>
      </c>
      <c r="I164" s="92"/>
      <c r="J164" s="44">
        <f>'4.1.1'!E180/1.175</f>
        <v>65.24255319148935</v>
      </c>
      <c r="K164" s="44">
        <f t="shared" si="15"/>
        <v>19.422553191489349</v>
      </c>
      <c r="L164" s="28"/>
      <c r="M164" s="44">
        <f>'4.1.1'!G180/1.05</f>
        <v>19.276190476190475</v>
      </c>
      <c r="N164" s="44">
        <f t="shared" si="14"/>
        <v>19.276190476190475</v>
      </c>
      <c r="O164" s="93"/>
      <c r="P164" s="44">
        <f>'4.1.1'!H180/1.05</f>
        <v>19.523809523809522</v>
      </c>
      <c r="Q164" s="44">
        <f t="shared" si="13"/>
        <v>16.393809523809523</v>
      </c>
      <c r="R164" s="93"/>
      <c r="S164" s="91"/>
      <c r="T164" s="28"/>
      <c r="U164" s="28"/>
      <c r="V164" s="28"/>
      <c r="W164" s="28"/>
    </row>
    <row r="165" spans="1:23" ht="14.25" customHeight="1" x14ac:dyDescent="0.25">
      <c r="A165" s="106">
        <v>2003</v>
      </c>
      <c r="B165" s="105">
        <v>37681</v>
      </c>
      <c r="C165" s="90"/>
      <c r="D165" s="44">
        <f>'4.1.1'!C181/1.175</f>
        <v>69.242553191489364</v>
      </c>
      <c r="E165" s="44">
        <f t="shared" si="16"/>
        <v>20.422553191489364</v>
      </c>
      <c r="F165" s="44">
        <f>SUM(E163:E165)/3</f>
        <v>18.930354609929079</v>
      </c>
      <c r="G165" s="44">
        <f>'4.1.1'!F181/1.175</f>
        <v>69.021276595744666</v>
      </c>
      <c r="H165" s="44">
        <f t="shared" si="17"/>
        <v>23.201276595744666</v>
      </c>
      <c r="I165" s="44">
        <f>SUM(H163:H165)/3</f>
        <v>20.985673758865239</v>
      </c>
      <c r="J165" s="44">
        <f>'4.1.1'!E181/1.175</f>
        <v>66.851063829787236</v>
      </c>
      <c r="K165" s="44">
        <f t="shared" si="15"/>
        <v>21.031063829787236</v>
      </c>
      <c r="L165" s="44">
        <f>SUM(K163:K165)/3</f>
        <v>19.473617021276592</v>
      </c>
      <c r="M165" s="44">
        <f>'4.1.1'!G181/1.05</f>
        <v>21.419047619047618</v>
      </c>
      <c r="N165" s="44">
        <f t="shared" si="14"/>
        <v>21.419047619047618</v>
      </c>
      <c r="O165" s="44">
        <f>SUM(N163:N165)/3</f>
        <v>19.225396825396825</v>
      </c>
      <c r="P165" s="44">
        <f>'4.1.1'!H181/1.05</f>
        <v>21.780952380952382</v>
      </c>
      <c r="Q165" s="44">
        <f t="shared" si="13"/>
        <v>18.650952380952383</v>
      </c>
      <c r="R165" s="44">
        <f>SUM(Q163:Q165)/3</f>
        <v>16.552539682539685</v>
      </c>
      <c r="S165" s="91"/>
      <c r="T165" s="28"/>
      <c r="U165" s="28"/>
      <c r="V165" s="28"/>
      <c r="W165" s="28"/>
    </row>
    <row r="166" spans="1:23" ht="14.25" customHeight="1" x14ac:dyDescent="0.25">
      <c r="A166" s="106">
        <v>2003</v>
      </c>
      <c r="B166" s="105">
        <v>37712</v>
      </c>
      <c r="C166" s="90"/>
      <c r="D166" s="44">
        <f>'4.1.1'!C182/1.175</f>
        <v>69.293617021276589</v>
      </c>
      <c r="E166" s="44">
        <f t="shared" si="16"/>
        <v>20.473617021276588</v>
      </c>
      <c r="F166" s="44"/>
      <c r="G166" s="44">
        <f>'4.1.1'!F182/1.175</f>
        <v>68.808510638297861</v>
      </c>
      <c r="H166" s="44">
        <f t="shared" si="17"/>
        <v>22.988510638297861</v>
      </c>
      <c r="I166" s="44"/>
      <c r="J166" s="44">
        <f>'4.1.1'!E182/1.175</f>
        <v>66.553191489361708</v>
      </c>
      <c r="K166" s="44">
        <f t="shared" si="15"/>
        <v>20.733191489361708</v>
      </c>
      <c r="L166" s="28"/>
      <c r="M166" s="44">
        <f>'4.1.1'!G182/1.05</f>
        <v>15.4</v>
      </c>
      <c r="N166" s="44">
        <f t="shared" si="14"/>
        <v>15.4</v>
      </c>
      <c r="O166" s="44"/>
      <c r="P166" s="44">
        <f>'4.1.1'!H182/1.05</f>
        <v>16.666666666666664</v>
      </c>
      <c r="Q166" s="44">
        <f t="shared" ref="Q166:Q185" si="18">P166-4.22</f>
        <v>12.446666666666665</v>
      </c>
      <c r="R166" s="44"/>
      <c r="S166" s="91"/>
      <c r="T166" s="28"/>
      <c r="U166" s="28"/>
      <c r="V166" s="28"/>
      <c r="W166" s="28"/>
    </row>
    <row r="167" spans="1:23" ht="14.25" customHeight="1" x14ac:dyDescent="0.25">
      <c r="A167" s="106">
        <v>2003</v>
      </c>
      <c r="B167" s="105">
        <v>37742</v>
      </c>
      <c r="C167" s="90"/>
      <c r="D167" s="44">
        <f>'4.1.1'!C183/1.175</f>
        <v>68.11914893617022</v>
      </c>
      <c r="E167" s="44">
        <f t="shared" si="16"/>
        <v>19.299148936170219</v>
      </c>
      <c r="F167" s="44"/>
      <c r="G167" s="44">
        <f>'4.1.1'!F183/1.175</f>
        <v>66.553191489361708</v>
      </c>
      <c r="H167" s="44">
        <f t="shared" si="17"/>
        <v>20.733191489361708</v>
      </c>
      <c r="I167" s="44"/>
      <c r="J167" s="44">
        <f>'4.1.1'!E183/1.175</f>
        <v>64.544680851063831</v>
      </c>
      <c r="K167" s="44">
        <f t="shared" si="15"/>
        <v>18.72468085106383</v>
      </c>
      <c r="L167" s="28"/>
      <c r="M167" s="44">
        <f>'4.1.1'!G183/1.05</f>
        <v>14.961904761904762</v>
      </c>
      <c r="N167" s="44">
        <f t="shared" si="14"/>
        <v>14.961904761904762</v>
      </c>
      <c r="O167" s="44"/>
      <c r="P167" s="44">
        <f>'4.1.1'!H183/1.05</f>
        <v>16.076190476190476</v>
      </c>
      <c r="Q167" s="44">
        <f t="shared" si="18"/>
        <v>11.856190476190477</v>
      </c>
      <c r="R167" s="44"/>
      <c r="S167" s="91"/>
      <c r="T167" s="28"/>
      <c r="U167" s="28"/>
      <c r="V167" s="28"/>
      <c r="W167" s="28"/>
    </row>
    <row r="168" spans="1:23" ht="14.25" customHeight="1" x14ac:dyDescent="0.25">
      <c r="A168" s="106">
        <v>2003</v>
      </c>
      <c r="B168" s="105">
        <v>37773</v>
      </c>
      <c r="C168" s="90"/>
      <c r="D168" s="44">
        <f>'4.1.1'!C184/1.175</f>
        <v>67.540425531914892</v>
      </c>
      <c r="E168" s="44">
        <f t="shared" si="16"/>
        <v>18.720425531914891</v>
      </c>
      <c r="F168" s="44">
        <f>SUM(E166:E168)/3</f>
        <v>19.497730496453901</v>
      </c>
      <c r="G168" s="44">
        <f>'4.1.1'!F184/1.175</f>
        <v>65.24255319148935</v>
      </c>
      <c r="H168" s="44">
        <f t="shared" si="17"/>
        <v>19.422553191489349</v>
      </c>
      <c r="I168" s="44">
        <f>SUM(H166:H168)/3</f>
        <v>21.048085106382974</v>
      </c>
      <c r="J168" s="44">
        <f>'4.1.1'!E184/1.175</f>
        <v>63.310638297872337</v>
      </c>
      <c r="K168" s="44">
        <f t="shared" si="15"/>
        <v>17.490638297872337</v>
      </c>
      <c r="L168" s="44">
        <f>SUM(K166:K168)/3</f>
        <v>18.982836879432625</v>
      </c>
      <c r="M168" s="44">
        <f>'4.1.1'!G184/1.05</f>
        <v>14.438095238095238</v>
      </c>
      <c r="N168" s="44">
        <f t="shared" si="14"/>
        <v>14.438095238095238</v>
      </c>
      <c r="O168" s="44">
        <f>SUM(N166:N168)/3</f>
        <v>14.933333333333332</v>
      </c>
      <c r="P168" s="44">
        <f>'4.1.1'!H184/1.05</f>
        <v>15.97142857142857</v>
      </c>
      <c r="Q168" s="44">
        <f t="shared" si="18"/>
        <v>11.751428571428569</v>
      </c>
      <c r="R168" s="44">
        <f>SUM(Q166:Q168)/3</f>
        <v>12.018095238095237</v>
      </c>
      <c r="S168" s="91"/>
      <c r="T168" s="28"/>
      <c r="U168" s="28"/>
      <c r="V168" s="28"/>
      <c r="W168" s="28"/>
    </row>
    <row r="169" spans="1:23" ht="14.25" customHeight="1" x14ac:dyDescent="0.25">
      <c r="A169" s="106">
        <v>2003</v>
      </c>
      <c r="B169" s="105">
        <v>37803</v>
      </c>
      <c r="C169" s="90"/>
      <c r="D169" s="44">
        <f>'4.1.1'!C185/1.175</f>
        <v>67.736170212765956</v>
      </c>
      <c r="E169" s="44">
        <f t="shared" si="16"/>
        <v>18.916170212765955</v>
      </c>
      <c r="F169" s="44"/>
      <c r="G169" s="44">
        <f>'4.1.1'!F185/1.175</f>
        <v>65.165957446808505</v>
      </c>
      <c r="H169" s="44">
        <f t="shared" si="17"/>
        <v>19.345957446808505</v>
      </c>
      <c r="I169" s="44"/>
      <c r="J169" s="44">
        <f>'4.1.1'!E185/1.175</f>
        <v>63.378723404255318</v>
      </c>
      <c r="K169" s="44">
        <f t="shared" si="15"/>
        <v>17.558723404255318</v>
      </c>
      <c r="L169" s="28"/>
      <c r="M169" s="44">
        <f>'4.1.1'!G185/1.05</f>
        <v>15.523809523809524</v>
      </c>
      <c r="N169" s="44">
        <f t="shared" si="14"/>
        <v>15.523809523809524</v>
      </c>
      <c r="O169" s="44"/>
      <c r="P169" s="44">
        <f>'4.1.1'!H185/1.05</f>
        <v>16.733333333333334</v>
      </c>
      <c r="Q169" s="44">
        <f t="shared" si="18"/>
        <v>12.513333333333335</v>
      </c>
      <c r="R169" s="44"/>
      <c r="S169" s="91"/>
      <c r="T169" s="28"/>
      <c r="U169" s="28"/>
      <c r="V169" s="28"/>
      <c r="W169" s="28"/>
    </row>
    <row r="170" spans="1:23" ht="14.25" customHeight="1" x14ac:dyDescent="0.25">
      <c r="A170" s="106">
        <v>2003</v>
      </c>
      <c r="B170" s="105">
        <v>37834</v>
      </c>
      <c r="C170" s="90"/>
      <c r="D170" s="44">
        <f>'4.1.1'!C186/1.175</f>
        <v>67.889361702127658</v>
      </c>
      <c r="E170" s="44">
        <f t="shared" si="16"/>
        <v>19.069361702127658</v>
      </c>
      <c r="F170" s="44"/>
      <c r="G170" s="44">
        <f>'4.1.1'!F186/1.175</f>
        <v>65.804255319148922</v>
      </c>
      <c r="H170" s="44">
        <f t="shared" si="17"/>
        <v>19.984255319148922</v>
      </c>
      <c r="I170" s="44"/>
      <c r="J170" s="44">
        <f>'4.1.1'!E186/1.175</f>
        <v>64.45106382978723</v>
      </c>
      <c r="K170" s="44">
        <f t="shared" si="15"/>
        <v>18.63106382978723</v>
      </c>
      <c r="L170" s="28"/>
      <c r="M170" s="44">
        <f>'4.1.1'!G186/1.05</f>
        <v>16.495238095238093</v>
      </c>
      <c r="N170" s="44">
        <f t="shared" si="14"/>
        <v>16.495238095238093</v>
      </c>
      <c r="O170" s="44"/>
      <c r="P170" s="44">
        <f>'4.1.1'!H186/1.05</f>
        <v>17.62857142857143</v>
      </c>
      <c r="Q170" s="44">
        <f t="shared" si="18"/>
        <v>13.408571428571431</v>
      </c>
      <c r="R170" s="44"/>
      <c r="S170" s="91"/>
      <c r="T170" s="28"/>
      <c r="U170" s="28"/>
      <c r="V170" s="28"/>
      <c r="W170" s="28"/>
    </row>
    <row r="171" spans="1:23" ht="14.25" customHeight="1" x14ac:dyDescent="0.25">
      <c r="A171" s="106">
        <v>2003</v>
      </c>
      <c r="B171" s="105">
        <v>37865</v>
      </c>
      <c r="C171" s="90"/>
      <c r="D171" s="44">
        <f>'4.1.1'!C187/1.175</f>
        <v>67.923404255319141</v>
      </c>
      <c r="E171" s="44">
        <f t="shared" si="16"/>
        <v>19.103404255319141</v>
      </c>
      <c r="F171" s="44">
        <f>SUM(E169:E171)/3</f>
        <v>19.029645390070918</v>
      </c>
      <c r="G171" s="44">
        <f>'4.1.1'!F187/1.175</f>
        <v>66</v>
      </c>
      <c r="H171" s="44">
        <f t="shared" si="17"/>
        <v>20.18</v>
      </c>
      <c r="I171" s="44">
        <f>SUM(H169:H171)/3</f>
        <v>19.836737588652475</v>
      </c>
      <c r="J171" s="44">
        <f>'4.1.1'!E187/1.175</f>
        <v>64.7659574468085</v>
      </c>
      <c r="K171" s="44">
        <f t="shared" si="15"/>
        <v>18.945957446808499</v>
      </c>
      <c r="L171" s="44">
        <f>SUM(K169:K171)/3</f>
        <v>18.378581560283681</v>
      </c>
      <c r="M171" s="44">
        <f>'4.1.1'!G187/1.05</f>
        <v>16.009523809523806</v>
      </c>
      <c r="N171" s="44">
        <f t="shared" si="14"/>
        <v>16.009523809523806</v>
      </c>
      <c r="O171" s="44">
        <f>SUM(N169:N171)/3</f>
        <v>16.009523809523809</v>
      </c>
      <c r="P171" s="44">
        <f>'4.1.1'!H187/1.05</f>
        <v>17.085714285714285</v>
      </c>
      <c r="Q171" s="44">
        <f t="shared" si="18"/>
        <v>12.865714285714287</v>
      </c>
      <c r="R171" s="44">
        <f>SUM(Q169:Q171)/3</f>
        <v>12.929206349206352</v>
      </c>
      <c r="S171" s="91"/>
      <c r="T171" s="28"/>
      <c r="U171" s="28"/>
      <c r="V171" s="28"/>
      <c r="W171" s="28"/>
    </row>
    <row r="172" spans="1:23" ht="14.25" customHeight="1" x14ac:dyDescent="0.25">
      <c r="A172" s="106">
        <v>2003</v>
      </c>
      <c r="B172" s="105">
        <v>37895</v>
      </c>
      <c r="C172" s="90"/>
      <c r="D172" s="44">
        <f>'4.1.1'!C188/1.175</f>
        <v>68.127659574468083</v>
      </c>
      <c r="E172" s="44">
        <f t="shared" ref="E172:E177" si="19">D172-50.19</f>
        <v>17.937659574468086</v>
      </c>
      <c r="F172" s="44"/>
      <c r="G172" s="44">
        <f>'4.1.1'!F188/1.175</f>
        <v>65.855319148936161</v>
      </c>
      <c r="H172" s="44">
        <f t="shared" ref="H172:H209" si="20">G172-47.1</f>
        <v>18.755319148936159</v>
      </c>
      <c r="I172" s="45"/>
      <c r="J172" s="44">
        <f>'4.1.1'!E188/1.175</f>
        <v>64.544680851063831</v>
      </c>
      <c r="K172" s="44">
        <f t="shared" ref="K172:K209" si="21">J172-47.1</f>
        <v>17.444680851063829</v>
      </c>
      <c r="L172" s="28"/>
      <c r="M172" s="44">
        <f>'4.1.1'!G188/1.05</f>
        <v>16.257142857142856</v>
      </c>
      <c r="N172" s="44">
        <f t="shared" si="14"/>
        <v>16.257142857142856</v>
      </c>
      <c r="O172" s="44"/>
      <c r="P172" s="44">
        <f>'4.1.1'!H188/1.05</f>
        <v>17.714285714285715</v>
      </c>
      <c r="Q172" s="44">
        <f t="shared" si="18"/>
        <v>13.494285714285716</v>
      </c>
      <c r="R172" s="44"/>
      <c r="S172" s="91"/>
      <c r="T172" s="28"/>
      <c r="U172" s="28"/>
      <c r="V172" s="28"/>
      <c r="W172" s="28"/>
    </row>
    <row r="173" spans="1:23" ht="14.25" customHeight="1" x14ac:dyDescent="0.25">
      <c r="A173" s="106">
        <v>2003</v>
      </c>
      <c r="B173" s="105">
        <v>37926</v>
      </c>
      <c r="C173" s="90"/>
      <c r="D173" s="44">
        <f>'4.1.1'!C189/1.175</f>
        <v>68.246808510638289</v>
      </c>
      <c r="E173" s="44">
        <f t="shared" si="19"/>
        <v>18.056808510638291</v>
      </c>
      <c r="F173" s="44"/>
      <c r="G173" s="44">
        <f>'4.1.1'!F189/1.175</f>
        <v>65.914893617021278</v>
      </c>
      <c r="H173" s="44">
        <f t="shared" si="20"/>
        <v>18.814893617021276</v>
      </c>
      <c r="I173" s="44"/>
      <c r="J173" s="44">
        <f>'4.1.1'!E189/1.175</f>
        <v>64.561702127659572</v>
      </c>
      <c r="K173" s="44">
        <f t="shared" si="21"/>
        <v>17.461702127659571</v>
      </c>
      <c r="L173" s="46"/>
      <c r="M173" s="44">
        <f>'4.1.1'!G189/1.05</f>
        <v>16.714285714285715</v>
      </c>
      <c r="N173" s="45">
        <f t="shared" si="14"/>
        <v>16.714285714285715</v>
      </c>
      <c r="O173" s="94"/>
      <c r="P173" s="44">
        <f>'4.1.1'!H189/1.05</f>
        <v>17.847619047619045</v>
      </c>
      <c r="Q173" s="45">
        <f t="shared" si="18"/>
        <v>13.627619047619046</v>
      </c>
      <c r="R173" s="46"/>
      <c r="S173" s="91"/>
      <c r="T173" s="28"/>
      <c r="U173" s="28"/>
      <c r="V173" s="28"/>
      <c r="W173" s="28"/>
    </row>
    <row r="174" spans="1:23" ht="14.25" customHeight="1" x14ac:dyDescent="0.25">
      <c r="A174" s="106">
        <v>2003</v>
      </c>
      <c r="B174" s="105">
        <v>37956</v>
      </c>
      <c r="C174" s="90"/>
      <c r="D174" s="44">
        <f>'4.1.1'!C190/1.175</f>
        <v>68.297872340425528</v>
      </c>
      <c r="E174" s="44">
        <f t="shared" si="19"/>
        <v>18.10787234042553</v>
      </c>
      <c r="F174" s="44">
        <f>SUM(E172:E174)/3</f>
        <v>18.034113475177303</v>
      </c>
      <c r="G174" s="44">
        <f>'4.1.1'!F190/1.175</f>
        <v>66.008510638297878</v>
      </c>
      <c r="H174" s="44">
        <f t="shared" si="20"/>
        <v>18.908510638297876</v>
      </c>
      <c r="I174" s="44">
        <f>SUM(H172:H174)/3</f>
        <v>18.826241134751772</v>
      </c>
      <c r="J174" s="44">
        <f>'4.1.1'!E190/1.175</f>
        <v>64.578723404255314</v>
      </c>
      <c r="K174" s="44">
        <f t="shared" si="21"/>
        <v>17.478723404255312</v>
      </c>
      <c r="L174" s="44">
        <f>SUM(K172:K174)/3</f>
        <v>17.461702127659571</v>
      </c>
      <c r="M174" s="44">
        <f>'4.1.1'!G190/1.05</f>
        <v>17.333333333333332</v>
      </c>
      <c r="N174" s="45">
        <f t="shared" si="14"/>
        <v>17.333333333333332</v>
      </c>
      <c r="O174" s="44">
        <f>SUM(N172:N174)/3</f>
        <v>16.768253968253969</v>
      </c>
      <c r="P174" s="44">
        <f>'4.1.1'!H190/1.05</f>
        <v>17.590476190476188</v>
      </c>
      <c r="Q174" s="45">
        <f t="shared" si="18"/>
        <v>13.37047619047619</v>
      </c>
      <c r="R174" s="44">
        <f>SUM(Q172:Q174)/3</f>
        <v>13.497460317460318</v>
      </c>
      <c r="S174" s="91"/>
      <c r="T174" s="44">
        <f>AVERAGE(G163:G174)</f>
        <v>66.314184397163118</v>
      </c>
      <c r="U174" s="44">
        <f>AVERAGE(H163:H174)</f>
        <v>20.174184397163121</v>
      </c>
      <c r="V174" s="44">
        <f>AVERAGE(J163:J174)</f>
        <v>64.714184397163123</v>
      </c>
      <c r="W174" s="44">
        <f>AVERAGE(K163:K174)</f>
        <v>18.574184397163119</v>
      </c>
    </row>
    <row r="175" spans="1:23" ht="14.25" customHeight="1" x14ac:dyDescent="0.25">
      <c r="A175" s="106">
        <v>2004</v>
      </c>
      <c r="B175" s="105">
        <v>37987</v>
      </c>
      <c r="C175" s="90"/>
      <c r="D175" s="44">
        <f>'4.1.1'!C191/1.175</f>
        <v>68.11914893617022</v>
      </c>
      <c r="E175" s="44">
        <f t="shared" si="19"/>
        <v>17.929148936170222</v>
      </c>
      <c r="F175" s="44"/>
      <c r="G175" s="44">
        <f>'4.1.1'!F191/1.175</f>
        <v>66.314893617021269</v>
      </c>
      <c r="H175" s="44">
        <f t="shared" si="20"/>
        <v>19.214893617021268</v>
      </c>
      <c r="I175" s="44"/>
      <c r="J175" s="44">
        <f>'4.1.1'!E191/1.175</f>
        <v>64.851063829787236</v>
      </c>
      <c r="K175" s="44">
        <f t="shared" si="21"/>
        <v>17.751063829787235</v>
      </c>
      <c r="L175" s="28"/>
      <c r="M175" s="44">
        <f>'4.1.1'!G191/1.05</f>
        <v>17.457142857142856</v>
      </c>
      <c r="N175" s="45">
        <f t="shared" si="14"/>
        <v>17.457142857142856</v>
      </c>
      <c r="O175" s="44"/>
      <c r="P175" s="44">
        <f>'4.1.1'!H191/1.05</f>
        <v>18.047619047619047</v>
      </c>
      <c r="Q175" s="45">
        <f t="shared" si="18"/>
        <v>13.827619047619049</v>
      </c>
      <c r="R175" s="44"/>
      <c r="S175" s="91"/>
      <c r="T175" s="28"/>
      <c r="U175" s="28"/>
      <c r="V175" s="28"/>
      <c r="W175" s="28"/>
    </row>
    <row r="176" spans="1:23" ht="14.25" customHeight="1" x14ac:dyDescent="0.25">
      <c r="A176" s="106">
        <v>2004</v>
      </c>
      <c r="B176" s="105">
        <v>38018</v>
      </c>
      <c r="C176" s="90"/>
      <c r="D176" s="44">
        <f>'4.1.1'!C192/1.175</f>
        <v>67.991489361702122</v>
      </c>
      <c r="E176" s="44">
        <f t="shared" si="19"/>
        <v>17.801489361702124</v>
      </c>
      <c r="F176" s="44"/>
      <c r="G176" s="44">
        <f>'4.1.1'!F192/1.175</f>
        <v>66.323404255319147</v>
      </c>
      <c r="H176" s="44">
        <f t="shared" si="20"/>
        <v>19.223404255319146</v>
      </c>
      <c r="I176" s="44"/>
      <c r="J176" s="44">
        <f>'4.1.1'!E192/1.175</f>
        <v>64.987234042553183</v>
      </c>
      <c r="K176" s="44">
        <f t="shared" si="21"/>
        <v>17.887234042553182</v>
      </c>
      <c r="L176" s="28"/>
      <c r="M176" s="44">
        <f>'4.1.1'!G192/1.05</f>
        <v>16.885714285714286</v>
      </c>
      <c r="N176" s="45">
        <f t="shared" si="14"/>
        <v>16.885714285714286</v>
      </c>
      <c r="O176" s="44"/>
      <c r="P176" s="44">
        <f>'4.1.1'!H192/1.05</f>
        <v>16.74285714285714</v>
      </c>
      <c r="Q176" s="45">
        <f t="shared" si="18"/>
        <v>12.522857142857141</v>
      </c>
      <c r="R176" s="44"/>
      <c r="S176" s="91"/>
      <c r="T176" s="28"/>
      <c r="U176" s="28"/>
      <c r="V176" s="28"/>
      <c r="W176" s="28"/>
    </row>
    <row r="177" spans="1:23" ht="14.25" customHeight="1" x14ac:dyDescent="0.25">
      <c r="A177" s="106">
        <v>2004</v>
      </c>
      <c r="B177" s="105">
        <v>38047</v>
      </c>
      <c r="C177" s="90"/>
      <c r="D177" s="44">
        <f>'4.1.1'!C193/1.175</f>
        <v>68.902127659574461</v>
      </c>
      <c r="E177" s="44">
        <f t="shared" si="19"/>
        <v>18.712127659574463</v>
      </c>
      <c r="F177" s="44">
        <f>SUM(E175:E177)/3</f>
        <v>18.14758865248227</v>
      </c>
      <c r="G177" s="44">
        <f>'4.1.1'!F193/1.175</f>
        <v>66.893617021276583</v>
      </c>
      <c r="H177" s="44">
        <f t="shared" si="20"/>
        <v>19.793617021276582</v>
      </c>
      <c r="I177" s="44">
        <f>SUM(H175:H177)/3</f>
        <v>19.410638297872332</v>
      </c>
      <c r="J177" s="44">
        <f>'4.1.1'!E193/1.175</f>
        <v>65.659574468085111</v>
      </c>
      <c r="K177" s="44">
        <f t="shared" si="21"/>
        <v>18.55957446808511</v>
      </c>
      <c r="L177" s="44">
        <f>SUM(K175:K177)/3</f>
        <v>18.065957446808508</v>
      </c>
      <c r="M177" s="44">
        <f>'4.1.1'!G193/1.05</f>
        <v>17.114285714285714</v>
      </c>
      <c r="N177" s="45">
        <f t="shared" si="14"/>
        <v>17.114285714285714</v>
      </c>
      <c r="O177" s="44">
        <f>SUM(N175:N177)/3</f>
        <v>17.152380952380952</v>
      </c>
      <c r="P177" s="44">
        <f>'4.1.1'!H193/1.05</f>
        <v>17.81904761904762</v>
      </c>
      <c r="Q177" s="45">
        <f t="shared" si="18"/>
        <v>13.599047619047621</v>
      </c>
      <c r="R177" s="44">
        <f>SUM(Q175:Q177)/3</f>
        <v>13.316507936507938</v>
      </c>
      <c r="S177" s="91"/>
      <c r="T177" s="28"/>
      <c r="U177" s="28"/>
      <c r="V177" s="28"/>
      <c r="W177" s="28"/>
    </row>
    <row r="178" spans="1:23" ht="14.25" customHeight="1" x14ac:dyDescent="0.3">
      <c r="A178" s="106">
        <v>2004</v>
      </c>
      <c r="B178" s="105">
        <v>38078</v>
      </c>
      <c r="C178" s="56" t="s">
        <v>35</v>
      </c>
      <c r="D178" s="44">
        <f>'4.1.1'!C194/1.175</f>
        <v>69.148936170212764</v>
      </c>
      <c r="E178" s="44">
        <f t="shared" ref="E178:E194" si="22">D178-47.1</f>
        <v>22.048936170212762</v>
      </c>
      <c r="F178" s="44"/>
      <c r="G178" s="44">
        <f>'4.1.1'!F194/1.175</f>
        <v>67.412765957446794</v>
      </c>
      <c r="H178" s="44">
        <f t="shared" si="20"/>
        <v>20.312765957446793</v>
      </c>
      <c r="I178" s="44"/>
      <c r="J178" s="44">
        <f>'4.1.1'!E194/1.175</f>
        <v>66.221276595744683</v>
      </c>
      <c r="K178" s="44">
        <f t="shared" si="21"/>
        <v>19.121276595744682</v>
      </c>
      <c r="L178" s="28"/>
      <c r="M178" s="44">
        <f>'4.1.1'!G194/1.05</f>
        <v>17.438095238095237</v>
      </c>
      <c r="N178" s="45">
        <f t="shared" si="14"/>
        <v>17.438095238095237</v>
      </c>
      <c r="O178" s="44"/>
      <c r="P178" s="44">
        <f>'4.1.1'!H194/1.05</f>
        <v>18.571428571428569</v>
      </c>
      <c r="Q178" s="45">
        <f t="shared" si="18"/>
        <v>14.351428571428571</v>
      </c>
      <c r="R178" s="44"/>
      <c r="S178" s="91"/>
      <c r="T178" s="28"/>
      <c r="U178" s="28"/>
      <c r="V178" s="28"/>
      <c r="W178" s="28"/>
    </row>
    <row r="179" spans="1:23" ht="14.25" customHeight="1" x14ac:dyDescent="0.25">
      <c r="A179" s="106">
        <v>2004</v>
      </c>
      <c r="B179" s="105">
        <v>38108</v>
      </c>
      <c r="C179" s="90"/>
      <c r="D179" s="44">
        <f>'4.1.1'!C195/1.175</f>
        <v>71.761702127659561</v>
      </c>
      <c r="E179" s="44">
        <f t="shared" si="22"/>
        <v>24.661702127659559</v>
      </c>
      <c r="F179" s="44"/>
      <c r="G179" s="44">
        <f>'4.1.1'!F195/1.175</f>
        <v>70.059574468085103</v>
      </c>
      <c r="H179" s="44">
        <f t="shared" si="20"/>
        <v>22.959574468085101</v>
      </c>
      <c r="I179" s="44"/>
      <c r="J179" s="44">
        <f>'4.1.1'!E195/1.175</f>
        <v>68.9531914893617</v>
      </c>
      <c r="K179" s="44">
        <f t="shared" si="21"/>
        <v>21.853191489361699</v>
      </c>
      <c r="L179" s="28"/>
      <c r="M179" s="44">
        <f>'4.1.1'!G195/1.05</f>
        <v>20.114285714285714</v>
      </c>
      <c r="N179" s="45">
        <f t="shared" si="14"/>
        <v>20.114285714285714</v>
      </c>
      <c r="O179" s="44"/>
      <c r="P179" s="44">
        <f>'4.1.1'!H195/1.05</f>
        <v>19.895238095238096</v>
      </c>
      <c r="Q179" s="45">
        <f t="shared" si="18"/>
        <v>15.675238095238097</v>
      </c>
      <c r="R179" s="44"/>
      <c r="S179" s="91"/>
      <c r="T179" s="28"/>
      <c r="U179" s="28"/>
      <c r="V179" s="28"/>
      <c r="W179" s="28"/>
    </row>
    <row r="180" spans="1:23" ht="14.25" customHeight="1" x14ac:dyDescent="0.25">
      <c r="A180" s="106">
        <v>2004</v>
      </c>
      <c r="B180" s="105">
        <v>38139</v>
      </c>
      <c r="C180" s="90"/>
      <c r="D180" s="44">
        <f>'4.1.1'!C196/1.175</f>
        <v>72.348936170212767</v>
      </c>
      <c r="E180" s="44">
        <f t="shared" si="22"/>
        <v>25.248936170212765</v>
      </c>
      <c r="F180" s="44">
        <f>SUM(E178:E180)/3</f>
        <v>23.986524822695031</v>
      </c>
      <c r="G180" s="44">
        <f>'4.1.1'!F196/1.175</f>
        <v>70.519148936170211</v>
      </c>
      <c r="H180" s="44">
        <f t="shared" si="20"/>
        <v>23.41914893617021</v>
      </c>
      <c r="I180" s="44">
        <f>SUM(H178:H180)/3</f>
        <v>22.230496453900702</v>
      </c>
      <c r="J180" s="44">
        <f>'4.1.1'!E196/1.175</f>
        <v>69.531914893617028</v>
      </c>
      <c r="K180" s="44">
        <f t="shared" si="21"/>
        <v>22.431914893617027</v>
      </c>
      <c r="L180" s="44">
        <f>SUM(K178:K180)/3</f>
        <v>21.135460992907802</v>
      </c>
      <c r="M180" s="44">
        <f>'4.1.1'!G196/1.05</f>
        <v>18.828571428571426</v>
      </c>
      <c r="N180" s="45">
        <f t="shared" si="14"/>
        <v>18.828571428571426</v>
      </c>
      <c r="O180" s="44">
        <f>SUM(N178:N180)/3</f>
        <v>18.793650793650794</v>
      </c>
      <c r="P180" s="44">
        <f>'4.1.1'!H196/1.05</f>
        <v>19.580952380952379</v>
      </c>
      <c r="Q180" s="45">
        <f t="shared" si="18"/>
        <v>15.36095238095238</v>
      </c>
      <c r="R180" s="44">
        <f>SUM(Q178:Q180)/3</f>
        <v>15.129206349206349</v>
      </c>
      <c r="S180" s="91"/>
      <c r="T180" s="28"/>
      <c r="U180" s="28"/>
      <c r="V180" s="28"/>
      <c r="W180" s="28"/>
    </row>
    <row r="181" spans="1:23" ht="14.25" customHeight="1" x14ac:dyDescent="0.25">
      <c r="A181" s="106">
        <v>2004</v>
      </c>
      <c r="B181" s="105">
        <v>38169</v>
      </c>
      <c r="C181" s="90"/>
      <c r="D181" s="44">
        <f>'4.1.1'!C197/1.175</f>
        <v>72.144680851063825</v>
      </c>
      <c r="E181" s="44">
        <f t="shared" si="22"/>
        <v>25.044680851063823</v>
      </c>
      <c r="F181" s="44"/>
      <c r="G181" s="44">
        <f>'4.1.1'!F197/1.175</f>
        <v>69.080851063829783</v>
      </c>
      <c r="H181" s="44">
        <f t="shared" si="20"/>
        <v>21.980851063829782</v>
      </c>
      <c r="I181" s="44"/>
      <c r="J181" s="44">
        <f>'4.1.1'!E197/1.175</f>
        <v>68.38297872340425</v>
      </c>
      <c r="K181" s="44">
        <f t="shared" si="21"/>
        <v>21.282978723404248</v>
      </c>
      <c r="L181" s="44"/>
      <c r="M181" s="44">
        <f>'4.1.1'!G197/1.05</f>
        <v>19.704761904761906</v>
      </c>
      <c r="N181" s="45">
        <f t="shared" si="14"/>
        <v>19.704761904761906</v>
      </c>
      <c r="O181" s="44"/>
      <c r="P181" s="44">
        <f>'4.1.1'!H197/1.05</f>
        <v>20.400000000000002</v>
      </c>
      <c r="Q181" s="45">
        <f t="shared" si="18"/>
        <v>16.180000000000003</v>
      </c>
      <c r="R181" s="44"/>
      <c r="S181" s="91"/>
      <c r="T181" s="28"/>
      <c r="U181" s="28"/>
      <c r="V181" s="28"/>
      <c r="W181" s="28"/>
    </row>
    <row r="182" spans="1:23" ht="14.25" customHeight="1" x14ac:dyDescent="0.25">
      <c r="A182" s="106">
        <v>2004</v>
      </c>
      <c r="B182" s="105">
        <v>38200</v>
      </c>
      <c r="C182" s="90"/>
      <c r="D182" s="44">
        <f>'4.1.1'!C198/1.175</f>
        <v>72.587234042553192</v>
      </c>
      <c r="E182" s="44">
        <f t="shared" si="22"/>
        <v>25.48723404255319</v>
      </c>
      <c r="F182" s="44"/>
      <c r="G182" s="44">
        <f>'4.1.1'!F198/1.175</f>
        <v>70.02553191489362</v>
      </c>
      <c r="H182" s="44">
        <f t="shared" si="20"/>
        <v>22.925531914893618</v>
      </c>
      <c r="I182" s="44"/>
      <c r="J182" s="44">
        <f>'4.1.1'!E198/1.175</f>
        <v>69.055319148936164</v>
      </c>
      <c r="K182" s="44">
        <f t="shared" si="21"/>
        <v>21.955319148936162</v>
      </c>
      <c r="L182" s="44"/>
      <c r="M182" s="44">
        <f>'4.1.1'!G198/1.05</f>
        <v>21.75238095238095</v>
      </c>
      <c r="N182" s="45">
        <f t="shared" si="14"/>
        <v>21.75238095238095</v>
      </c>
      <c r="O182" s="44"/>
      <c r="P182" s="44">
        <f>'4.1.1'!H198/1.05</f>
        <v>22.457142857142856</v>
      </c>
      <c r="Q182" s="45">
        <f t="shared" si="18"/>
        <v>18.237142857142857</v>
      </c>
      <c r="R182" s="44"/>
      <c r="S182" s="91"/>
      <c r="T182" s="28"/>
      <c r="U182" s="28"/>
      <c r="V182" s="28"/>
      <c r="W182" s="28"/>
    </row>
    <row r="183" spans="1:23" ht="14.25" customHeight="1" x14ac:dyDescent="0.25">
      <c r="A183" s="106">
        <v>2004</v>
      </c>
      <c r="B183" s="105">
        <v>38231</v>
      </c>
      <c r="C183" s="90"/>
      <c r="D183" s="44">
        <f>'4.1.1'!C199/1.175</f>
        <v>73.319148936170208</v>
      </c>
      <c r="E183" s="44">
        <f t="shared" si="22"/>
        <v>26.219148936170207</v>
      </c>
      <c r="F183" s="44">
        <f>SUM(E181:E183)/3</f>
        <v>25.583687943262408</v>
      </c>
      <c r="G183" s="44">
        <f>'4.1.1'!F199/1.175</f>
        <v>70.587234042553192</v>
      </c>
      <c r="H183" s="44">
        <f t="shared" si="20"/>
        <v>23.48723404255319</v>
      </c>
      <c r="I183" s="44">
        <f>SUM(H181:H183)/3</f>
        <v>22.797872340425528</v>
      </c>
      <c r="J183" s="44">
        <f>'4.1.1'!E199/1.175</f>
        <v>69.148936170212764</v>
      </c>
      <c r="K183" s="44">
        <f t="shared" si="21"/>
        <v>22.048936170212762</v>
      </c>
      <c r="L183" s="44">
        <f>SUM(K181:K183)/3</f>
        <v>21.762411347517723</v>
      </c>
      <c r="M183" s="44">
        <f>'4.1.1'!G199/1.05</f>
        <v>22.457142857142856</v>
      </c>
      <c r="N183" s="45">
        <f t="shared" si="14"/>
        <v>22.457142857142856</v>
      </c>
      <c r="O183" s="44">
        <f>SUM(N181:N183)/3</f>
        <v>21.304761904761904</v>
      </c>
      <c r="P183" s="44">
        <f>'4.1.1'!H199/1.05</f>
        <v>22.81904761904762</v>
      </c>
      <c r="Q183" s="45">
        <f t="shared" si="18"/>
        <v>18.599047619047621</v>
      </c>
      <c r="R183" s="44">
        <f>SUM(Q181:Q183)/3</f>
        <v>17.672063492063497</v>
      </c>
      <c r="S183" s="91"/>
      <c r="T183" s="28"/>
      <c r="U183" s="28"/>
      <c r="V183" s="28"/>
      <c r="W183" s="28"/>
    </row>
    <row r="184" spans="1:23" ht="14.25" customHeight="1" x14ac:dyDescent="0.25">
      <c r="A184" s="106">
        <v>2004</v>
      </c>
      <c r="B184" s="105">
        <v>38261</v>
      </c>
      <c r="C184" s="90"/>
      <c r="D184" s="44">
        <f>'4.1.1'!C200/1.175</f>
        <v>74.638297872340431</v>
      </c>
      <c r="E184" s="44">
        <f t="shared" si="22"/>
        <v>27.538297872340429</v>
      </c>
      <c r="F184" s="44"/>
      <c r="G184" s="44">
        <f>'4.1.1'!F200/1.175</f>
        <v>72.655319148936172</v>
      </c>
      <c r="H184" s="44">
        <f t="shared" si="20"/>
        <v>25.555319148936171</v>
      </c>
      <c r="I184" s="44"/>
      <c r="J184" s="44">
        <f>'4.1.1'!E200/1.175</f>
        <v>70.748936170212758</v>
      </c>
      <c r="K184" s="44">
        <f t="shared" si="21"/>
        <v>23.648936170212757</v>
      </c>
      <c r="L184" s="44"/>
      <c r="M184" s="44">
        <f>'4.1.1'!G200/1.05</f>
        <v>25.80952380952381</v>
      </c>
      <c r="N184" s="45">
        <f t="shared" si="14"/>
        <v>25.80952380952381</v>
      </c>
      <c r="O184" s="44"/>
      <c r="P184" s="44">
        <f>'4.1.1'!H200/1.05</f>
        <v>26.923809523809521</v>
      </c>
      <c r="Q184" s="45">
        <f t="shared" si="18"/>
        <v>22.703809523809522</v>
      </c>
      <c r="R184" s="44"/>
      <c r="S184" s="91"/>
      <c r="T184" s="28"/>
      <c r="U184" s="28"/>
      <c r="V184" s="28"/>
      <c r="W184" s="28"/>
    </row>
    <row r="185" spans="1:23" ht="14.25" customHeight="1" x14ac:dyDescent="0.25">
      <c r="A185" s="106">
        <v>2004</v>
      </c>
      <c r="B185" s="105">
        <v>38292</v>
      </c>
      <c r="C185" s="90"/>
      <c r="D185" s="44">
        <f>'4.1.1'!C201/1.175</f>
        <v>75.795744680851058</v>
      </c>
      <c r="E185" s="44">
        <f t="shared" si="22"/>
        <v>28.695744680851057</v>
      </c>
      <c r="F185" s="44"/>
      <c r="G185" s="44">
        <f>'4.1.1'!F201/1.175</f>
        <v>73.54893617021277</v>
      </c>
      <c r="H185" s="44">
        <f t="shared" si="20"/>
        <v>26.448936170212768</v>
      </c>
      <c r="I185" s="44"/>
      <c r="J185" s="44">
        <f>'4.1.1'!E201/1.175</f>
        <v>71.634042553191492</v>
      </c>
      <c r="K185" s="44">
        <f t="shared" si="21"/>
        <v>24.53404255319149</v>
      </c>
      <c r="L185" s="44"/>
      <c r="M185" s="44">
        <f>'4.1.1'!G201/1.05</f>
        <v>24.161904761904761</v>
      </c>
      <c r="N185" s="45">
        <f t="shared" si="14"/>
        <v>24.161904761904761</v>
      </c>
      <c r="O185" s="44"/>
      <c r="P185" s="44">
        <f>'4.1.1'!H201/1.05</f>
        <v>24.857142857142858</v>
      </c>
      <c r="Q185" s="45">
        <f t="shared" si="18"/>
        <v>20.637142857142859</v>
      </c>
      <c r="R185" s="44"/>
      <c r="S185" s="91"/>
      <c r="T185" s="28"/>
      <c r="U185" s="28"/>
      <c r="V185" s="28"/>
      <c r="W185" s="28"/>
    </row>
    <row r="186" spans="1:23" ht="14.25" customHeight="1" x14ac:dyDescent="0.25">
      <c r="A186" s="106">
        <v>2004</v>
      </c>
      <c r="B186" s="105">
        <v>38322</v>
      </c>
      <c r="C186" s="90"/>
      <c r="D186" s="44">
        <f>'4.1.1'!C202/1.175</f>
        <v>75.387234042553189</v>
      </c>
      <c r="E186" s="44">
        <f t="shared" si="22"/>
        <v>28.287234042553187</v>
      </c>
      <c r="F186" s="44">
        <f>SUM(E184:E186)/3</f>
        <v>28.173758865248221</v>
      </c>
      <c r="G186" s="44">
        <f>'4.1.1'!F202/1.175</f>
        <v>73.131914893617022</v>
      </c>
      <c r="H186" s="44">
        <f t="shared" si="20"/>
        <v>26.031914893617021</v>
      </c>
      <c r="I186" s="44">
        <f>SUM(H184:H186)/3</f>
        <v>26.012056737588654</v>
      </c>
      <c r="J186" s="44">
        <f>'4.1.1'!E202/1.175</f>
        <v>70.136170212765947</v>
      </c>
      <c r="K186" s="44">
        <f t="shared" si="21"/>
        <v>23.036170212765946</v>
      </c>
      <c r="L186" s="44">
        <f>SUM(K184:K186)/3</f>
        <v>23.739716312056732</v>
      </c>
      <c r="M186" s="44">
        <f>'4.1.1'!G202/1.05</f>
        <v>21.295238095238094</v>
      </c>
      <c r="N186" s="45">
        <f t="shared" si="14"/>
        <v>21.295238095238094</v>
      </c>
      <c r="O186" s="44">
        <f>SUM(N184:N186)/3</f>
        <v>23.755555555555556</v>
      </c>
      <c r="P186" s="44">
        <f>'4.1.1'!H202/1.05</f>
        <v>22.857142857142858</v>
      </c>
      <c r="Q186" s="45">
        <f t="shared" ref="Q186:Q197" si="23">P186-5.22</f>
        <v>17.637142857142859</v>
      </c>
      <c r="R186" s="44">
        <f>SUM(Q184:Q186)/3</f>
        <v>20.326031746031745</v>
      </c>
      <c r="S186" s="91"/>
      <c r="T186" s="44">
        <f>AVERAGE(G175:G186)</f>
        <v>69.712765957446805</v>
      </c>
      <c r="U186" s="44">
        <f>AVERAGE(H175:H186)</f>
        <v>22.612765957446801</v>
      </c>
      <c r="V186" s="44">
        <f>AVERAGE(J175:J186)</f>
        <v>68.275886524822695</v>
      </c>
      <c r="W186" s="44">
        <f>AVERAGE(K175:K186)</f>
        <v>21.17588652482269</v>
      </c>
    </row>
    <row r="187" spans="1:23" ht="14.25" customHeight="1" x14ac:dyDescent="0.25">
      <c r="A187" s="106">
        <v>2005</v>
      </c>
      <c r="B187" s="105">
        <v>38353</v>
      </c>
      <c r="C187" s="90"/>
      <c r="D187" s="44">
        <f>'4.1.1'!C203/1.175</f>
        <v>74.178723404255308</v>
      </c>
      <c r="E187" s="44">
        <f t="shared" si="22"/>
        <v>27.078723404255307</v>
      </c>
      <c r="F187" s="44"/>
      <c r="G187" s="44">
        <f>'4.1.1'!F203/1.175</f>
        <v>71.61702127659575</v>
      </c>
      <c r="H187" s="44">
        <f t="shared" si="20"/>
        <v>24.517021276595749</v>
      </c>
      <c r="I187" s="44"/>
      <c r="J187" s="44">
        <f>'4.1.1'!E203/1.175</f>
        <v>67.225531914893608</v>
      </c>
      <c r="K187" s="44">
        <f t="shared" si="21"/>
        <v>20.125531914893607</v>
      </c>
      <c r="L187" s="44"/>
      <c r="M187" s="44">
        <f>'4.1.1'!G203/1.05</f>
        <v>21.104761904761904</v>
      </c>
      <c r="N187" s="45">
        <f t="shared" si="14"/>
        <v>21.104761904761904</v>
      </c>
      <c r="O187" s="44"/>
      <c r="P187" s="44">
        <f>'4.1.1'!H203/1.05</f>
        <v>22.847619047619045</v>
      </c>
      <c r="Q187" s="45">
        <f t="shared" si="23"/>
        <v>17.627619047619046</v>
      </c>
      <c r="R187" s="44"/>
      <c r="S187" s="91"/>
      <c r="T187" s="28"/>
      <c r="U187" s="28"/>
      <c r="V187" s="28"/>
      <c r="W187" s="28"/>
    </row>
    <row r="188" spans="1:23" ht="14.25" customHeight="1" x14ac:dyDescent="0.25">
      <c r="A188" s="106">
        <v>2005</v>
      </c>
      <c r="B188" s="105">
        <v>38384</v>
      </c>
      <c r="C188" s="90"/>
      <c r="D188" s="44">
        <f>'4.1.1'!C204/1.175</f>
        <v>74.204255319148928</v>
      </c>
      <c r="E188" s="44">
        <f t="shared" si="22"/>
        <v>27.104255319148926</v>
      </c>
      <c r="F188" s="44"/>
      <c r="G188" s="44">
        <f>'4.1.1'!F204/1.175</f>
        <v>71.770212765957439</v>
      </c>
      <c r="H188" s="44">
        <f t="shared" si="20"/>
        <v>24.670212765957437</v>
      </c>
      <c r="I188" s="44"/>
      <c r="J188" s="44">
        <f>'4.1.1'!E204/1.175</f>
        <v>68.051063829787225</v>
      </c>
      <c r="K188" s="44">
        <f t="shared" si="21"/>
        <v>20.951063829787223</v>
      </c>
      <c r="L188" s="28"/>
      <c r="M188" s="44">
        <f>'4.1.1'!G204/1.05</f>
        <v>21.704761904761902</v>
      </c>
      <c r="N188" s="45">
        <f t="shared" si="14"/>
        <v>21.704761904761902</v>
      </c>
      <c r="O188" s="44"/>
      <c r="P188" s="44">
        <f>'4.1.1'!H204/1.05</f>
        <v>23.219047619047618</v>
      </c>
      <c r="Q188" s="45">
        <f t="shared" si="23"/>
        <v>17.999047619047619</v>
      </c>
      <c r="R188" s="44"/>
      <c r="S188" s="91"/>
      <c r="T188" s="28"/>
      <c r="U188" s="28"/>
      <c r="V188" s="28"/>
      <c r="W188" s="28"/>
    </row>
    <row r="189" spans="1:23" ht="14.25" customHeight="1" x14ac:dyDescent="0.25">
      <c r="A189" s="106">
        <v>2005</v>
      </c>
      <c r="B189" s="105">
        <v>38412</v>
      </c>
      <c r="C189" s="90"/>
      <c r="D189" s="44">
        <f>'4.1.1'!C205/1.175</f>
        <v>75.157446808510642</v>
      </c>
      <c r="E189" s="44">
        <f t="shared" si="22"/>
        <v>28.05744680851064</v>
      </c>
      <c r="F189" s="44">
        <f>SUM(E187:E189)/3</f>
        <v>27.413475177304957</v>
      </c>
      <c r="G189" s="44">
        <f>'4.1.1'!F205/1.175</f>
        <v>73.225531914893622</v>
      </c>
      <c r="H189" s="44">
        <f t="shared" si="20"/>
        <v>26.125531914893621</v>
      </c>
      <c r="I189" s="44">
        <f>SUM(H187:H189)/3</f>
        <v>25.104255319148933</v>
      </c>
      <c r="J189" s="44">
        <f>'4.1.1'!E205/1.175</f>
        <v>69.302127659574467</v>
      </c>
      <c r="K189" s="44">
        <f t="shared" si="21"/>
        <v>22.202127659574465</v>
      </c>
      <c r="L189" s="44">
        <f>SUM(K187:K189)/3</f>
        <v>21.092907801418431</v>
      </c>
      <c r="M189" s="44">
        <f>'4.1.1'!G205/1.05</f>
        <v>24.304761904761904</v>
      </c>
      <c r="N189" s="45">
        <f t="shared" si="14"/>
        <v>24.304761904761904</v>
      </c>
      <c r="O189" s="44">
        <f>SUM(N187:N189)/3</f>
        <v>22.37142857142857</v>
      </c>
      <c r="P189" s="44">
        <f>'4.1.1'!H205/1.05</f>
        <v>25.838095238095235</v>
      </c>
      <c r="Q189" s="45">
        <f t="shared" si="23"/>
        <v>20.618095238095236</v>
      </c>
      <c r="R189" s="44">
        <f>SUM(Q187:Q189)/3</f>
        <v>18.748253968253966</v>
      </c>
      <c r="S189" s="91"/>
      <c r="T189" s="28"/>
      <c r="U189" s="28"/>
      <c r="V189" s="28"/>
      <c r="W189" s="28"/>
    </row>
    <row r="190" spans="1:23" ht="14.25" customHeight="1" x14ac:dyDescent="0.25">
      <c r="A190" s="106">
        <v>2005</v>
      </c>
      <c r="B190" s="105">
        <v>38443</v>
      </c>
      <c r="C190" s="90"/>
      <c r="D190" s="44">
        <f>'4.1.1'!C206/1.175</f>
        <v>75.302127659574467</v>
      </c>
      <c r="E190" s="44">
        <f t="shared" si="22"/>
        <v>28.202127659574465</v>
      </c>
      <c r="F190" s="44"/>
      <c r="G190" s="44">
        <f>'4.1.1'!F206/1.175</f>
        <v>76.255319148936167</v>
      </c>
      <c r="H190" s="44">
        <f t="shared" si="20"/>
        <v>29.155319148936165</v>
      </c>
      <c r="I190" s="44"/>
      <c r="J190" s="44">
        <f>'4.1.1'!E206/1.175</f>
        <v>72.638297872340416</v>
      </c>
      <c r="K190" s="44">
        <f t="shared" si="21"/>
        <v>25.538297872340415</v>
      </c>
      <c r="L190" s="28"/>
      <c r="M190" s="44">
        <f>'4.1.1'!G206/1.05</f>
        <v>27.476190476190478</v>
      </c>
      <c r="N190" s="45">
        <f t="shared" si="14"/>
        <v>27.476190476190478</v>
      </c>
      <c r="O190" s="44"/>
      <c r="P190" s="44">
        <f>'4.1.1'!H206/1.05</f>
        <v>27.561904761904763</v>
      </c>
      <c r="Q190" s="45">
        <f t="shared" si="23"/>
        <v>22.341904761904765</v>
      </c>
      <c r="R190" s="44"/>
      <c r="S190" s="91"/>
      <c r="T190" s="28"/>
      <c r="U190" s="28"/>
      <c r="V190" s="28"/>
      <c r="W190" s="28"/>
    </row>
    <row r="191" spans="1:23" ht="14.25" customHeight="1" x14ac:dyDescent="0.25">
      <c r="A191" s="106">
        <v>2005</v>
      </c>
      <c r="B191" s="105">
        <v>38473</v>
      </c>
      <c r="C191" s="90"/>
      <c r="D191" s="44">
        <f>'4.1.1'!C207/1.175</f>
        <v>75.710638297872336</v>
      </c>
      <c r="E191" s="44">
        <f t="shared" si="22"/>
        <v>28.610638297872335</v>
      </c>
      <c r="F191" s="44"/>
      <c r="G191" s="44">
        <f>'4.1.1'!F207/1.175</f>
        <v>76.102127659574464</v>
      </c>
      <c r="H191" s="44">
        <f t="shared" si="20"/>
        <v>29.002127659574462</v>
      </c>
      <c r="I191" s="44"/>
      <c r="J191" s="44">
        <f>'4.1.1'!E207/1.175</f>
        <v>72.47659574468085</v>
      </c>
      <c r="K191" s="44">
        <f t="shared" si="21"/>
        <v>25.376595744680849</v>
      </c>
      <c r="L191" s="28"/>
      <c r="M191" s="44">
        <f>'4.1.1'!G207/1.05</f>
        <v>25.38095238095238</v>
      </c>
      <c r="N191" s="45">
        <f t="shared" si="14"/>
        <v>25.38095238095238</v>
      </c>
      <c r="O191" s="44"/>
      <c r="P191" s="44">
        <f>'4.1.1'!H207/1.05</f>
        <v>25.838095238095235</v>
      </c>
      <c r="Q191" s="45">
        <f t="shared" si="23"/>
        <v>20.618095238095236</v>
      </c>
      <c r="R191" s="44"/>
      <c r="S191" s="91"/>
      <c r="T191" s="28"/>
      <c r="U191" s="28"/>
      <c r="V191" s="28"/>
      <c r="W191" s="28"/>
    </row>
    <row r="192" spans="1:23" ht="14.25" customHeight="1" x14ac:dyDescent="0.25">
      <c r="A192" s="106">
        <v>2005</v>
      </c>
      <c r="B192" s="105">
        <v>38504</v>
      </c>
      <c r="C192" s="90"/>
      <c r="D192" s="44">
        <f>'4.1.1'!C208/1.175</f>
        <v>74.706382978723397</v>
      </c>
      <c r="E192" s="44">
        <f t="shared" si="22"/>
        <v>27.606382978723396</v>
      </c>
      <c r="F192" s="44">
        <f>SUM(E190:E192)/3</f>
        <v>28.139716312056731</v>
      </c>
      <c r="G192" s="44">
        <f>'4.1.1'!F208/1.175</f>
        <v>75.778723404255317</v>
      </c>
      <c r="H192" s="44">
        <f t="shared" si="20"/>
        <v>28.678723404255315</v>
      </c>
      <c r="I192" s="44">
        <f>SUM(H190:H192)/3</f>
        <v>28.945390070921984</v>
      </c>
      <c r="J192" s="44">
        <f>'4.1.1'!E208/1.175</f>
        <v>72.229787234042561</v>
      </c>
      <c r="K192" s="44">
        <f t="shared" si="21"/>
        <v>25.12978723404256</v>
      </c>
      <c r="L192" s="44">
        <f>SUM(K190:K192)/3</f>
        <v>25.348226950354604</v>
      </c>
      <c r="M192" s="44">
        <f>'4.1.1'!G208/1.05</f>
        <v>27.228571428571428</v>
      </c>
      <c r="N192" s="45">
        <f t="shared" si="14"/>
        <v>27.228571428571428</v>
      </c>
      <c r="O192" s="44">
        <f>SUM(N190:N192)/3</f>
        <v>26.695238095238096</v>
      </c>
      <c r="P192" s="44">
        <f>'4.1.1'!H208/1.05</f>
        <v>28.666666666666668</v>
      </c>
      <c r="Q192" s="45">
        <f t="shared" si="23"/>
        <v>23.446666666666669</v>
      </c>
      <c r="R192" s="44">
        <f>SUM(Q190:Q192)/3</f>
        <v>22.135555555555555</v>
      </c>
      <c r="S192" s="91"/>
      <c r="T192" s="28"/>
      <c r="U192" s="28"/>
      <c r="V192" s="28"/>
      <c r="W192" s="28"/>
    </row>
    <row r="193" spans="1:23" ht="14.25" customHeight="1" x14ac:dyDescent="0.25">
      <c r="A193" s="106">
        <v>2005</v>
      </c>
      <c r="B193" s="105">
        <v>38534</v>
      </c>
      <c r="C193" s="90"/>
      <c r="D193" s="44">
        <f>'4.1.1'!C209/1.175</f>
        <v>77.012765957446803</v>
      </c>
      <c r="E193" s="44">
        <f t="shared" si="22"/>
        <v>29.912765957446801</v>
      </c>
      <c r="F193" s="44"/>
      <c r="G193" s="44">
        <f>'4.1.1'!F209/1.175</f>
        <v>78.66382978723405</v>
      </c>
      <c r="H193" s="44">
        <f t="shared" si="20"/>
        <v>31.563829787234049</v>
      </c>
      <c r="I193" s="44"/>
      <c r="J193" s="44">
        <f>'4.1.1'!E209/1.175</f>
        <v>75.114893617021281</v>
      </c>
      <c r="K193" s="44">
        <f t="shared" si="21"/>
        <v>28.014893617021279</v>
      </c>
      <c r="L193" s="44"/>
      <c r="M193" s="44">
        <f>'4.1.1'!G209/1.05</f>
        <v>30.057142857142853</v>
      </c>
      <c r="N193" s="45">
        <f t="shared" si="14"/>
        <v>30.057142857142853</v>
      </c>
      <c r="O193" s="44"/>
      <c r="P193" s="44">
        <f>'4.1.1'!H209/1.05</f>
        <v>31.371428571428567</v>
      </c>
      <c r="Q193" s="45">
        <f t="shared" si="23"/>
        <v>26.151428571428568</v>
      </c>
      <c r="R193" s="44"/>
      <c r="S193" s="91"/>
      <c r="T193" s="28"/>
      <c r="U193" s="28"/>
      <c r="V193" s="28"/>
      <c r="W193" s="28"/>
    </row>
    <row r="194" spans="1:23" ht="14.25" customHeight="1" x14ac:dyDescent="0.25">
      <c r="A194" s="106">
        <v>2005</v>
      </c>
      <c r="B194" s="105">
        <v>38565</v>
      </c>
      <c r="C194" s="90"/>
      <c r="D194" s="44">
        <f>'4.1.1'!C210/1.175</f>
        <v>78.28936170212765</v>
      </c>
      <c r="E194" s="44">
        <f t="shared" si="22"/>
        <v>31.189361702127648</v>
      </c>
      <c r="F194" s="44"/>
      <c r="G194" s="44">
        <f>'4.1.1'!F210/1.175</f>
        <v>80.280851063829786</v>
      </c>
      <c r="H194" s="44">
        <f t="shared" si="20"/>
        <v>33.180851063829785</v>
      </c>
      <c r="I194" s="44"/>
      <c r="J194" s="44">
        <f>'4.1.1'!E210/1.175</f>
        <v>76.936170212765958</v>
      </c>
      <c r="K194" s="44">
        <f t="shared" si="21"/>
        <v>29.836170212765957</v>
      </c>
      <c r="L194" s="44"/>
      <c r="M194" s="44">
        <f>'4.1.1'!G210/1.05</f>
        <v>30.580952380952379</v>
      </c>
      <c r="N194" s="45">
        <f t="shared" si="14"/>
        <v>30.580952380952379</v>
      </c>
      <c r="O194" s="44"/>
      <c r="P194" s="44">
        <f>'4.1.1'!H210/1.05</f>
        <v>31.876190476190473</v>
      </c>
      <c r="Q194" s="45">
        <f t="shared" si="23"/>
        <v>26.656190476190474</v>
      </c>
      <c r="R194" s="44"/>
      <c r="S194" s="91"/>
      <c r="T194" s="28"/>
      <c r="U194" s="28"/>
      <c r="V194" s="28"/>
      <c r="W194" s="28"/>
    </row>
    <row r="195" spans="1:23" ht="14.25" customHeight="1" x14ac:dyDescent="0.25">
      <c r="A195" s="106">
        <v>2005</v>
      </c>
      <c r="B195" s="105">
        <v>38596</v>
      </c>
      <c r="C195" s="90"/>
      <c r="D195" s="44"/>
      <c r="E195" s="45"/>
      <c r="F195" s="44"/>
      <c r="G195" s="44">
        <f>'4.1.1'!F211/1.175</f>
        <v>83.0468085106383</v>
      </c>
      <c r="H195" s="44">
        <f t="shared" si="20"/>
        <v>35.946808510638299</v>
      </c>
      <c r="I195" s="44">
        <f>SUM(H193:H195)/3</f>
        <v>33.563829787234049</v>
      </c>
      <c r="J195" s="44">
        <f>'4.1.1'!E211/1.175</f>
        <v>80.655319148936158</v>
      </c>
      <c r="K195" s="44">
        <f t="shared" si="21"/>
        <v>33.555319148936157</v>
      </c>
      <c r="L195" s="44">
        <f>SUM(K193:K195)/3</f>
        <v>30.468794326241134</v>
      </c>
      <c r="M195" s="44">
        <f>'4.1.1'!G211/1.05</f>
        <v>31.971428571428572</v>
      </c>
      <c r="N195" s="45">
        <f t="shared" si="14"/>
        <v>31.971428571428572</v>
      </c>
      <c r="O195" s="44">
        <f>SUM(N193:N195)/3</f>
        <v>30.86984126984127</v>
      </c>
      <c r="P195" s="44">
        <f>'4.1.1'!H211/1.05</f>
        <v>33.847619047619048</v>
      </c>
      <c r="Q195" s="45">
        <f t="shared" si="23"/>
        <v>28.627619047619049</v>
      </c>
      <c r="R195" s="44">
        <f>SUM(Q193:Q195)/3</f>
        <v>27.145079365079365</v>
      </c>
      <c r="S195" s="91"/>
      <c r="T195" s="28"/>
      <c r="U195" s="28"/>
      <c r="V195" s="28"/>
      <c r="W195" s="28"/>
    </row>
    <row r="196" spans="1:23" ht="14.25" customHeight="1" x14ac:dyDescent="0.25">
      <c r="A196" s="106">
        <v>2005</v>
      </c>
      <c r="B196" s="105">
        <v>38626</v>
      </c>
      <c r="C196" s="90"/>
      <c r="D196" s="45"/>
      <c r="E196" s="45"/>
      <c r="F196" s="44"/>
      <c r="G196" s="44">
        <f>'4.1.1'!F212/1.175</f>
        <v>82.502127659574469</v>
      </c>
      <c r="H196" s="44">
        <f t="shared" si="20"/>
        <v>35.402127659574468</v>
      </c>
      <c r="I196" s="44"/>
      <c r="J196" s="44">
        <f>'4.1.1'!E212/1.175</f>
        <v>80</v>
      </c>
      <c r="K196" s="44">
        <f t="shared" si="21"/>
        <v>32.9</v>
      </c>
      <c r="L196" s="44"/>
      <c r="M196" s="44">
        <f>'4.1.1'!G212/1.05</f>
        <v>33.285714285714285</v>
      </c>
      <c r="N196" s="45">
        <f t="shared" si="14"/>
        <v>33.285714285714285</v>
      </c>
      <c r="O196" s="44"/>
      <c r="P196" s="44">
        <f>'4.1.1'!H212/1.05</f>
        <v>34.609523809523814</v>
      </c>
      <c r="Q196" s="45">
        <f t="shared" si="23"/>
        <v>29.389523809523816</v>
      </c>
      <c r="R196" s="44"/>
      <c r="S196" s="91"/>
      <c r="T196" s="28"/>
      <c r="U196" s="28"/>
      <c r="V196" s="28"/>
      <c r="W196" s="28"/>
    </row>
    <row r="197" spans="1:23" ht="14.25" customHeight="1" x14ac:dyDescent="0.25">
      <c r="A197" s="106">
        <v>2005</v>
      </c>
      <c r="B197" s="105">
        <v>38657</v>
      </c>
      <c r="C197" s="90"/>
      <c r="D197" s="45"/>
      <c r="E197" s="45"/>
      <c r="F197" s="44"/>
      <c r="G197" s="44">
        <f>'4.1.1'!F213/1.175</f>
        <v>80.629787234042553</v>
      </c>
      <c r="H197" s="44">
        <f t="shared" si="20"/>
        <v>33.529787234042551</v>
      </c>
      <c r="I197" s="44"/>
      <c r="J197" s="44">
        <f>'4.1.1'!E213/1.175</f>
        <v>76.851063829787222</v>
      </c>
      <c r="K197" s="44">
        <f t="shared" si="21"/>
        <v>29.751063829787221</v>
      </c>
      <c r="L197" s="44"/>
      <c r="M197" s="44">
        <f>'4.1.1'!G213/1.05</f>
        <v>29.61904761904762</v>
      </c>
      <c r="N197" s="45">
        <f t="shared" si="14"/>
        <v>29.61904761904762</v>
      </c>
      <c r="O197" s="44"/>
      <c r="P197" s="44">
        <f>'4.1.1'!H213/1.05</f>
        <v>31.514285714285716</v>
      </c>
      <c r="Q197" s="45">
        <f t="shared" si="23"/>
        <v>26.294285714285717</v>
      </c>
      <c r="R197" s="44"/>
      <c r="S197" s="91"/>
      <c r="T197" s="28"/>
      <c r="U197" s="28"/>
      <c r="V197" s="28"/>
      <c r="W197" s="28"/>
    </row>
    <row r="198" spans="1:23" ht="14.25" customHeight="1" x14ac:dyDescent="0.25">
      <c r="A198" s="106">
        <v>2005</v>
      </c>
      <c r="B198" s="105">
        <v>38687</v>
      </c>
      <c r="C198" s="90"/>
      <c r="D198" s="45"/>
      <c r="E198" s="45"/>
      <c r="F198" s="44"/>
      <c r="G198" s="44">
        <f>'4.1.1'!F214/1.175</f>
        <v>78.059574468085103</v>
      </c>
      <c r="H198" s="44">
        <f t="shared" si="20"/>
        <v>30.959574468085101</v>
      </c>
      <c r="I198" s="44">
        <f>SUM(H196:H198)/3</f>
        <v>33.297163120567376</v>
      </c>
      <c r="J198" s="44">
        <f>'4.1.1'!E214/1.175</f>
        <v>74.425531914893611</v>
      </c>
      <c r="K198" s="44">
        <f t="shared" si="21"/>
        <v>27.32553191489361</v>
      </c>
      <c r="L198" s="44">
        <f>SUM(K196:K198)/3</f>
        <v>29.992198581560274</v>
      </c>
      <c r="M198" s="44">
        <f>'4.1.1'!G214/1.05</f>
        <v>29.076190476190476</v>
      </c>
      <c r="N198" s="45">
        <f t="shared" si="14"/>
        <v>29.076190476190476</v>
      </c>
      <c r="O198" s="44">
        <f>SUM(N196:N198)/3</f>
        <v>30.660317460317458</v>
      </c>
      <c r="P198" s="44">
        <f>'4.1.1'!H214/1.05</f>
        <v>31.714285714285712</v>
      </c>
      <c r="Q198" s="45">
        <f t="shared" ref="Q198:Q209" si="24">P198-6.44</f>
        <v>25.27428571428571</v>
      </c>
      <c r="R198" s="44">
        <f>SUM(Q196:Q198)/3</f>
        <v>26.986031746031745</v>
      </c>
      <c r="S198" s="91"/>
      <c r="T198" s="44">
        <f>AVERAGE(G187:G198)</f>
        <v>77.327659574468086</v>
      </c>
      <c r="U198" s="44">
        <f>AVERAGE(H187:H198)</f>
        <v>30.227659574468088</v>
      </c>
      <c r="V198" s="44">
        <f>AVERAGE(J187:J198)</f>
        <v>73.825531914893602</v>
      </c>
      <c r="W198" s="44">
        <f>AVERAGE(K187:K198)</f>
        <v>26.725531914893608</v>
      </c>
    </row>
    <row r="199" spans="1:23" ht="14.25" customHeight="1" x14ac:dyDescent="0.25">
      <c r="A199" s="106">
        <v>2006</v>
      </c>
      <c r="B199" s="105">
        <v>38718</v>
      </c>
      <c r="C199" s="90"/>
      <c r="D199" s="45"/>
      <c r="E199" s="45"/>
      <c r="F199" s="44"/>
      <c r="G199" s="44">
        <f>'4.1.1'!F215/1.175</f>
        <v>79.208510638297867</v>
      </c>
      <c r="H199" s="44">
        <f t="shared" si="20"/>
        <v>32.108510638297865</v>
      </c>
      <c r="I199" s="44"/>
      <c r="J199" s="44">
        <f>'4.1.1'!E215/1.175</f>
        <v>75.608510638297872</v>
      </c>
      <c r="K199" s="44">
        <f t="shared" si="21"/>
        <v>28.508510638297871</v>
      </c>
      <c r="L199" s="44"/>
      <c r="M199" s="44">
        <f>'4.1.1'!G215/1.05</f>
        <v>30.076190476190472</v>
      </c>
      <c r="N199" s="45">
        <f t="shared" ref="N199:N262" si="25">M199-0</f>
        <v>30.076190476190472</v>
      </c>
      <c r="O199" s="44"/>
      <c r="P199" s="44">
        <f>'4.1.1'!H215/1.05</f>
        <v>32</v>
      </c>
      <c r="Q199" s="45">
        <f t="shared" si="24"/>
        <v>25.56</v>
      </c>
      <c r="R199" s="44"/>
      <c r="S199" s="91"/>
      <c r="T199" s="28"/>
      <c r="U199" s="28"/>
      <c r="V199" s="28"/>
      <c r="W199" s="28"/>
    </row>
    <row r="200" spans="1:23" ht="14.25" customHeight="1" x14ac:dyDescent="0.25">
      <c r="A200" s="106">
        <v>2006</v>
      </c>
      <c r="B200" s="105">
        <v>38749</v>
      </c>
      <c r="C200" s="90"/>
      <c r="D200" s="45"/>
      <c r="E200" s="45"/>
      <c r="F200" s="44"/>
      <c r="G200" s="44">
        <f>'4.1.1'!F216/1.175</f>
        <v>79.710638297872336</v>
      </c>
      <c r="H200" s="44">
        <f t="shared" si="20"/>
        <v>32.610638297872335</v>
      </c>
      <c r="I200" s="44"/>
      <c r="J200" s="44">
        <f>'4.1.1'!E216/1.175</f>
        <v>76.136170212765947</v>
      </c>
      <c r="K200" s="44">
        <f t="shared" si="21"/>
        <v>29.036170212765946</v>
      </c>
      <c r="L200" s="44"/>
      <c r="M200" s="44">
        <f>'4.1.1'!G216/1.05</f>
        <v>30.628571428571423</v>
      </c>
      <c r="N200" s="45">
        <f t="shared" si="25"/>
        <v>30.628571428571423</v>
      </c>
      <c r="O200" s="44"/>
      <c r="P200" s="44">
        <f>'4.1.1'!H216/1.05</f>
        <v>32.180952380952377</v>
      </c>
      <c r="Q200" s="45">
        <f t="shared" si="24"/>
        <v>25.740952380952375</v>
      </c>
      <c r="R200" s="44"/>
      <c r="S200" s="91"/>
      <c r="T200" s="28"/>
      <c r="U200" s="28"/>
      <c r="V200" s="28"/>
      <c r="W200" s="28"/>
    </row>
    <row r="201" spans="1:23" ht="14.25" customHeight="1" x14ac:dyDescent="0.25">
      <c r="A201" s="106">
        <v>2006</v>
      </c>
      <c r="B201" s="105">
        <v>38777</v>
      </c>
      <c r="C201" s="90"/>
      <c r="D201" s="45"/>
      <c r="E201" s="45"/>
      <c r="F201" s="44"/>
      <c r="G201" s="44">
        <f>'4.1.1'!F217/1.175</f>
        <v>79.787234042553195</v>
      </c>
      <c r="H201" s="44">
        <f t="shared" si="20"/>
        <v>32.687234042553193</v>
      </c>
      <c r="I201" s="44">
        <f>SUM(H199:H201)/3</f>
        <v>32.468794326241131</v>
      </c>
      <c r="J201" s="44">
        <f>'4.1.1'!E217/1.175</f>
        <v>76.110638297872342</v>
      </c>
      <c r="K201" s="44">
        <f t="shared" si="21"/>
        <v>29.01063829787234</v>
      </c>
      <c r="L201" s="44">
        <f>SUM(K199:K201)/3</f>
        <v>28.851773049645384</v>
      </c>
      <c r="M201" s="44">
        <f>'4.1.1'!G217/1.05</f>
        <v>30.590476190476188</v>
      </c>
      <c r="N201" s="45">
        <f t="shared" si="25"/>
        <v>30.590476190476188</v>
      </c>
      <c r="O201" s="44">
        <f>SUM(N199:N201)/3</f>
        <v>30.43174603174603</v>
      </c>
      <c r="P201" s="44">
        <f>'4.1.1'!H217/1.05</f>
        <v>32.457142857142856</v>
      </c>
      <c r="Q201" s="45">
        <f t="shared" si="24"/>
        <v>26.017142857142854</v>
      </c>
      <c r="R201" s="44">
        <f>SUM(Q199:Q201)/3</f>
        <v>25.772698412698407</v>
      </c>
      <c r="S201" s="91"/>
      <c r="T201" s="28"/>
      <c r="U201" s="28"/>
      <c r="V201" s="28"/>
      <c r="W201" s="28"/>
    </row>
    <row r="202" spans="1:23" ht="14.25" customHeight="1" x14ac:dyDescent="0.25">
      <c r="A202" s="106">
        <v>2006</v>
      </c>
      <c r="B202" s="105">
        <v>38808</v>
      </c>
      <c r="C202" s="90"/>
      <c r="D202" s="45"/>
      <c r="E202" s="45"/>
      <c r="F202" s="44"/>
      <c r="G202" s="44">
        <f>'4.1.1'!F218/1.175</f>
        <v>83.055319148936164</v>
      </c>
      <c r="H202" s="44">
        <f t="shared" si="20"/>
        <v>35.955319148936162</v>
      </c>
      <c r="I202" s="44"/>
      <c r="J202" s="44">
        <f>'4.1.1'!E218/1.175</f>
        <v>80.119148936170205</v>
      </c>
      <c r="K202" s="44">
        <f t="shared" si="21"/>
        <v>33.019148936170204</v>
      </c>
      <c r="L202" s="44"/>
      <c r="M202" s="44">
        <f>'4.1.1'!G218/1.05</f>
        <v>31.580952380952375</v>
      </c>
      <c r="N202" s="45">
        <f t="shared" si="25"/>
        <v>31.580952380952375</v>
      </c>
      <c r="O202" s="44"/>
      <c r="P202" s="44">
        <f>'4.1.1'!H218/1.05</f>
        <v>33.628571428571426</v>
      </c>
      <c r="Q202" s="45">
        <f t="shared" si="24"/>
        <v>27.188571428571425</v>
      </c>
      <c r="R202" s="44"/>
      <c r="S202" s="91"/>
      <c r="T202" s="28"/>
      <c r="U202" s="28"/>
      <c r="V202" s="28"/>
      <c r="W202" s="28"/>
    </row>
    <row r="203" spans="1:23" ht="14.25" customHeight="1" x14ac:dyDescent="0.25">
      <c r="A203" s="106">
        <v>2006</v>
      </c>
      <c r="B203" s="105">
        <v>38838</v>
      </c>
      <c r="C203" s="90"/>
      <c r="D203" s="45"/>
      <c r="E203" s="45"/>
      <c r="F203" s="44"/>
      <c r="G203" s="44">
        <f>'4.1.1'!F219/1.175</f>
        <v>83.804255319148936</v>
      </c>
      <c r="H203" s="44">
        <f t="shared" si="20"/>
        <v>36.704255319148935</v>
      </c>
      <c r="I203" s="44"/>
      <c r="J203" s="44">
        <f>'4.1.1'!E219/1.175</f>
        <v>81.804255319148936</v>
      </c>
      <c r="K203" s="44">
        <f t="shared" si="21"/>
        <v>34.704255319148935</v>
      </c>
      <c r="L203" s="44"/>
      <c r="M203" s="44">
        <f>'4.1.1'!G219/1.05</f>
        <v>32.44761904761905</v>
      </c>
      <c r="N203" s="45">
        <f t="shared" si="25"/>
        <v>32.44761904761905</v>
      </c>
      <c r="O203" s="44"/>
      <c r="P203" s="44">
        <f>'4.1.1'!H219/1.05</f>
        <v>34.4</v>
      </c>
      <c r="Q203" s="45">
        <f t="shared" si="24"/>
        <v>27.959999999999997</v>
      </c>
      <c r="R203" s="44"/>
      <c r="S203" s="91"/>
      <c r="T203" s="28"/>
      <c r="U203" s="28"/>
      <c r="V203" s="28"/>
      <c r="W203" s="28"/>
    </row>
    <row r="204" spans="1:23" ht="14.25" customHeight="1" x14ac:dyDescent="0.25">
      <c r="A204" s="106">
        <v>2006</v>
      </c>
      <c r="B204" s="105">
        <v>38869</v>
      </c>
      <c r="C204" s="90"/>
      <c r="D204" s="45"/>
      <c r="E204" s="45"/>
      <c r="F204" s="44"/>
      <c r="G204" s="44">
        <f>'4.1.1'!F220/1.175</f>
        <v>83.114893617021266</v>
      </c>
      <c r="H204" s="44">
        <f t="shared" si="20"/>
        <v>36.014893617021265</v>
      </c>
      <c r="I204" s="44">
        <f>SUM(H202:H204)/3</f>
        <v>36.224822695035449</v>
      </c>
      <c r="J204" s="44">
        <f>'4.1.1'!E220/1.175</f>
        <v>81.106382978723403</v>
      </c>
      <c r="K204" s="44">
        <f t="shared" si="21"/>
        <v>34.006382978723401</v>
      </c>
      <c r="L204" s="44">
        <f>SUM(K202:K204)/3</f>
        <v>33.90992907801418</v>
      </c>
      <c r="M204" s="44">
        <f>'4.1.1'!G220/1.05</f>
        <v>32.142857142857139</v>
      </c>
      <c r="N204" s="45">
        <f t="shared" si="25"/>
        <v>32.142857142857139</v>
      </c>
      <c r="O204" s="44">
        <f>SUM(N202:N204)/3</f>
        <v>32.057142857142857</v>
      </c>
      <c r="P204" s="44">
        <f>'4.1.1'!H220/1.05</f>
        <v>34.44761904761905</v>
      </c>
      <c r="Q204" s="45">
        <f t="shared" si="24"/>
        <v>28.007619047619048</v>
      </c>
      <c r="R204" s="44">
        <f>SUM(Q202:Q204)/3</f>
        <v>27.718730158730157</v>
      </c>
      <c r="S204" s="91"/>
      <c r="T204" s="28"/>
      <c r="U204" s="28"/>
      <c r="V204" s="28"/>
      <c r="W204" s="28"/>
    </row>
    <row r="205" spans="1:23" ht="14.25" customHeight="1" x14ac:dyDescent="0.25">
      <c r="A205" s="106">
        <v>2006</v>
      </c>
      <c r="B205" s="105">
        <v>38899</v>
      </c>
      <c r="C205" s="90"/>
      <c r="D205" s="45"/>
      <c r="E205" s="45"/>
      <c r="F205" s="44"/>
      <c r="G205" s="44">
        <f>'4.1.1'!F221/1.175</f>
        <v>83.982978723404258</v>
      </c>
      <c r="H205" s="44">
        <f t="shared" si="20"/>
        <v>36.882978723404257</v>
      </c>
      <c r="I205" s="44"/>
      <c r="J205" s="44">
        <f>'4.1.1'!E221/1.175</f>
        <v>82.365957446808508</v>
      </c>
      <c r="K205" s="44">
        <f t="shared" si="21"/>
        <v>35.265957446808507</v>
      </c>
      <c r="L205" s="44"/>
      <c r="M205" s="44">
        <f>'4.1.1'!G221/1.05</f>
        <v>35.619047619047613</v>
      </c>
      <c r="N205" s="45">
        <f t="shared" si="25"/>
        <v>35.619047619047613</v>
      </c>
      <c r="O205" s="44"/>
      <c r="P205" s="44">
        <f>'4.1.1'!H221/1.05</f>
        <v>38.876190476190473</v>
      </c>
      <c r="Q205" s="45">
        <f t="shared" si="24"/>
        <v>32.436190476190475</v>
      </c>
      <c r="R205" s="44"/>
      <c r="S205" s="91"/>
      <c r="T205" s="28"/>
      <c r="U205" s="28"/>
      <c r="V205" s="28"/>
      <c r="W205" s="28"/>
    </row>
    <row r="206" spans="1:23" ht="14.25" customHeight="1" x14ac:dyDescent="0.25">
      <c r="A206" s="106">
        <v>2006</v>
      </c>
      <c r="B206" s="105">
        <v>38930</v>
      </c>
      <c r="C206" s="90"/>
      <c r="D206" s="44"/>
      <c r="E206" s="45"/>
      <c r="F206" s="44"/>
      <c r="G206" s="44">
        <f>'4.1.1'!F222/1.175</f>
        <v>84.578723404255314</v>
      </c>
      <c r="H206" s="44">
        <f t="shared" si="20"/>
        <v>37.478723404255312</v>
      </c>
      <c r="I206" s="44"/>
      <c r="J206" s="44">
        <f>'4.1.1'!E222/1.175</f>
        <v>83.123404255319144</v>
      </c>
      <c r="K206" s="44">
        <f t="shared" si="21"/>
        <v>36.023404255319143</v>
      </c>
      <c r="L206" s="28"/>
      <c r="M206" s="44">
        <f>'4.1.1'!G222/1.05</f>
        <v>35.580952380952382</v>
      </c>
      <c r="N206" s="45">
        <f t="shared" si="25"/>
        <v>35.580952380952382</v>
      </c>
      <c r="O206" s="44"/>
      <c r="P206" s="44">
        <f>'4.1.1'!H222/1.05</f>
        <v>39.152380952380952</v>
      </c>
      <c r="Q206" s="45">
        <f t="shared" si="24"/>
        <v>32.712380952380954</v>
      </c>
      <c r="R206" s="44"/>
      <c r="S206" s="91"/>
      <c r="T206" s="28"/>
      <c r="U206" s="28"/>
      <c r="V206" s="28"/>
      <c r="W206" s="28"/>
    </row>
    <row r="207" spans="1:23" ht="14.25" customHeight="1" x14ac:dyDescent="0.25">
      <c r="A207" s="106">
        <v>2006</v>
      </c>
      <c r="B207" s="105">
        <v>38961</v>
      </c>
      <c r="C207" s="90"/>
      <c r="D207" s="44"/>
      <c r="E207" s="45"/>
      <c r="F207" s="44"/>
      <c r="G207" s="44">
        <f>'4.1.1'!F223/1.175</f>
        <v>80.365957446808508</v>
      </c>
      <c r="H207" s="44">
        <f t="shared" si="20"/>
        <v>33.265957446808507</v>
      </c>
      <c r="I207" s="44">
        <f>SUM(H205:H207)/3</f>
        <v>35.875886524822697</v>
      </c>
      <c r="J207" s="44">
        <f>'4.1.1'!E223/1.175</f>
        <v>76.042553191489361</v>
      </c>
      <c r="K207" s="44">
        <f t="shared" si="21"/>
        <v>28.94255319148936</v>
      </c>
      <c r="L207" s="44">
        <f>SUM(K205:K207)/3</f>
        <v>33.410638297872339</v>
      </c>
      <c r="M207" s="44">
        <f>'4.1.1'!G223/1.05</f>
        <v>34.057142857142857</v>
      </c>
      <c r="N207" s="45">
        <f t="shared" si="25"/>
        <v>34.057142857142857</v>
      </c>
      <c r="O207" s="44">
        <f>SUM(N205:N207)/3</f>
        <v>35.085714285714282</v>
      </c>
      <c r="P207" s="44">
        <f>'4.1.1'!H223/1.05</f>
        <v>37.466666666666669</v>
      </c>
      <c r="Q207" s="45">
        <f t="shared" si="24"/>
        <v>31.026666666666667</v>
      </c>
      <c r="R207" s="44">
        <f>SUM(Q205:Q207)/3</f>
        <v>32.058412698412702</v>
      </c>
      <c r="S207" s="91"/>
      <c r="T207" s="28"/>
      <c r="U207" s="28"/>
      <c r="V207" s="28"/>
      <c r="W207" s="28"/>
    </row>
    <row r="208" spans="1:23" ht="14.25" customHeight="1" x14ac:dyDescent="0.25">
      <c r="A208" s="106">
        <v>2006</v>
      </c>
      <c r="B208" s="105">
        <v>38991</v>
      </c>
      <c r="C208" s="90"/>
      <c r="D208" s="44"/>
      <c r="E208" s="45"/>
      <c r="F208" s="44"/>
      <c r="G208" s="44">
        <f>'4.1.1'!F224/1.175</f>
        <v>77.872340425531917</v>
      </c>
      <c r="H208" s="44">
        <f t="shared" si="20"/>
        <v>30.772340425531915</v>
      </c>
      <c r="I208" s="44"/>
      <c r="J208" s="44">
        <f>'4.1.1'!E224/1.175</f>
        <v>72.970212765957442</v>
      </c>
      <c r="K208" s="44">
        <f t="shared" si="21"/>
        <v>25.87021276595744</v>
      </c>
      <c r="L208" s="28"/>
      <c r="M208" s="44">
        <f>'4.1.1'!G224/1.05</f>
        <v>31.666666666666664</v>
      </c>
      <c r="N208" s="45">
        <f t="shared" si="25"/>
        <v>31.666666666666664</v>
      </c>
      <c r="O208" s="44"/>
      <c r="P208" s="44">
        <f>'4.1.1'!H224/1.05</f>
        <v>35.323809523809523</v>
      </c>
      <c r="Q208" s="45">
        <f t="shared" si="24"/>
        <v>28.883809523809521</v>
      </c>
      <c r="R208" s="44"/>
      <c r="S208" s="91"/>
      <c r="T208" s="28"/>
      <c r="U208" s="28"/>
      <c r="V208" s="28"/>
      <c r="W208" s="28"/>
    </row>
    <row r="209" spans="1:23" ht="14.25" customHeight="1" x14ac:dyDescent="0.25">
      <c r="A209" s="106">
        <v>2006</v>
      </c>
      <c r="B209" s="105">
        <v>39022</v>
      </c>
      <c r="C209" s="90"/>
      <c r="D209" s="44"/>
      <c r="E209" s="45"/>
      <c r="F209" s="44"/>
      <c r="G209" s="44">
        <f>'4.1.1'!F225/1.175</f>
        <v>77.52340425531915</v>
      </c>
      <c r="H209" s="44">
        <f t="shared" si="20"/>
        <v>30.423404255319149</v>
      </c>
      <c r="I209" s="44"/>
      <c r="J209" s="44">
        <f>'4.1.1'!E225/1.175</f>
        <v>72.655319148936172</v>
      </c>
      <c r="K209" s="44">
        <f t="shared" si="21"/>
        <v>25.555319148936171</v>
      </c>
      <c r="L209" s="28"/>
      <c r="M209" s="44">
        <f>'4.1.1'!G225/1.05</f>
        <v>29.761904761904759</v>
      </c>
      <c r="N209" s="45">
        <f t="shared" si="25"/>
        <v>29.761904761904759</v>
      </c>
      <c r="O209" s="44"/>
      <c r="P209" s="44">
        <f>'4.1.1'!H225/1.05</f>
        <v>33.838095238095235</v>
      </c>
      <c r="Q209" s="45">
        <f t="shared" si="24"/>
        <v>27.398095238095234</v>
      </c>
      <c r="R209" s="44"/>
      <c r="S209" s="91"/>
      <c r="T209" s="28"/>
      <c r="U209" s="28"/>
      <c r="V209" s="28"/>
      <c r="W209" s="28"/>
    </row>
    <row r="210" spans="1:23" ht="14.25" customHeight="1" x14ac:dyDescent="0.25">
      <c r="A210" s="106">
        <v>2006</v>
      </c>
      <c r="B210" s="105">
        <v>39052</v>
      </c>
      <c r="C210" s="90"/>
      <c r="D210" s="44"/>
      <c r="E210" s="45"/>
      <c r="F210" s="44"/>
      <c r="G210" s="44">
        <f>'4.1.1'!F226/1.175</f>
        <v>79.344680851063828</v>
      </c>
      <c r="H210" s="44">
        <f t="shared" ref="H210:H219" si="26">G210-48.35</f>
        <v>30.994680851063826</v>
      </c>
      <c r="I210" s="44">
        <f>SUM(H208:H210)/3</f>
        <v>30.730141843971627</v>
      </c>
      <c r="J210" s="44">
        <f>'4.1.1'!E226/1.175</f>
        <v>74.578723404255314</v>
      </c>
      <c r="K210" s="44">
        <f t="shared" ref="K210:K219" si="27">J210-48.35</f>
        <v>26.228723404255312</v>
      </c>
      <c r="L210" s="44">
        <f>SUM(K208:K210)/3</f>
        <v>25.88475177304964</v>
      </c>
      <c r="M210" s="44">
        <f>'4.1.1'!G226/1.05</f>
        <v>30.523809523809518</v>
      </c>
      <c r="N210" s="45">
        <f t="shared" si="25"/>
        <v>30.523809523809518</v>
      </c>
      <c r="O210" s="44">
        <f>SUM(N208:N210)/3</f>
        <v>30.650793650793645</v>
      </c>
      <c r="P210" s="44">
        <f>'4.1.1'!H226/1.05</f>
        <v>34.276190476190479</v>
      </c>
      <c r="Q210" s="45">
        <f t="shared" ref="Q210:Q219" si="28">P210-7.69</f>
        <v>26.586190476190477</v>
      </c>
      <c r="R210" s="44">
        <f>SUM(Q208:Q210)/3</f>
        <v>27.622698412698412</v>
      </c>
      <c r="S210" s="95"/>
      <c r="T210" s="44">
        <f>AVERAGE(G199:G210)</f>
        <v>81.029078014184392</v>
      </c>
      <c r="U210" s="44">
        <f>AVERAGE(H199:H210)</f>
        <v>33.824911347517727</v>
      </c>
      <c r="V210" s="44">
        <f>AVERAGE(J199:J210)</f>
        <v>77.718439716312062</v>
      </c>
      <c r="W210" s="44">
        <f>AVERAGE(K199:K210)</f>
        <v>30.514273049645386</v>
      </c>
    </row>
    <row r="211" spans="1:23" ht="14.25" customHeight="1" x14ac:dyDescent="0.25">
      <c r="A211" s="106">
        <v>2007</v>
      </c>
      <c r="B211" s="105">
        <v>39083</v>
      </c>
      <c r="C211" s="90"/>
      <c r="D211" s="44"/>
      <c r="E211" s="45"/>
      <c r="F211" s="44"/>
      <c r="G211" s="44">
        <f>'4.1.1'!F227/1.175</f>
        <v>77.821276595744678</v>
      </c>
      <c r="H211" s="44">
        <f t="shared" si="26"/>
        <v>29.471276595744676</v>
      </c>
      <c r="I211" s="44"/>
      <c r="J211" s="44">
        <f>'4.1.1'!E227/1.175</f>
        <v>73.965957446808503</v>
      </c>
      <c r="K211" s="44">
        <f t="shared" si="27"/>
        <v>25.615957446808501</v>
      </c>
      <c r="L211" s="44"/>
      <c r="M211" s="44">
        <f>'4.1.1'!G227/1.05</f>
        <v>29.409523809523808</v>
      </c>
      <c r="N211" s="45">
        <f t="shared" si="25"/>
        <v>29.409523809523808</v>
      </c>
      <c r="O211" s="44"/>
      <c r="P211" s="44">
        <f>'4.1.1'!H227/1.05</f>
        <v>32.409523809523812</v>
      </c>
      <c r="Q211" s="45">
        <f t="shared" si="28"/>
        <v>24.71952380952381</v>
      </c>
      <c r="R211" s="44"/>
      <c r="S211" s="91"/>
      <c r="T211" s="28"/>
      <c r="U211" s="28"/>
      <c r="V211" s="28"/>
      <c r="W211" s="28"/>
    </row>
    <row r="212" spans="1:23" ht="14.25" customHeight="1" x14ac:dyDescent="0.25">
      <c r="A212" s="106">
        <v>2007</v>
      </c>
      <c r="B212" s="105">
        <v>39114</v>
      </c>
      <c r="C212" s="90"/>
      <c r="D212" s="44"/>
      <c r="E212" s="45"/>
      <c r="F212" s="44"/>
      <c r="G212" s="44">
        <f>'4.1.1'!F228/1.175</f>
        <v>76.748936170212772</v>
      </c>
      <c r="H212" s="44">
        <f t="shared" si="26"/>
        <v>28.398936170212771</v>
      </c>
      <c r="I212" s="44"/>
      <c r="J212" s="44">
        <f>'4.1.1'!E228/1.175</f>
        <v>73.33617021276595</v>
      </c>
      <c r="K212" s="44">
        <f t="shared" si="27"/>
        <v>24.986170212765948</v>
      </c>
      <c r="L212" s="44"/>
      <c r="M212" s="44">
        <f>'4.1.1'!G228/1.05</f>
        <v>29.171428571428571</v>
      </c>
      <c r="N212" s="45">
        <f t="shared" si="25"/>
        <v>29.171428571428571</v>
      </c>
      <c r="O212" s="44"/>
      <c r="P212" s="44">
        <f>'4.1.1'!H228/1.05</f>
        <v>32.476190476190474</v>
      </c>
      <c r="Q212" s="45">
        <f t="shared" si="28"/>
        <v>24.786190476190473</v>
      </c>
      <c r="R212" s="44"/>
      <c r="S212" s="91"/>
      <c r="T212" s="28"/>
      <c r="U212" s="28"/>
      <c r="V212" s="28"/>
      <c r="W212" s="28"/>
    </row>
    <row r="213" spans="1:23" ht="14.25" customHeight="1" x14ac:dyDescent="0.25">
      <c r="A213" s="106">
        <v>2007</v>
      </c>
      <c r="B213" s="105">
        <v>39142</v>
      </c>
      <c r="C213" s="90"/>
      <c r="D213" s="44"/>
      <c r="E213" s="45"/>
      <c r="F213" s="44"/>
      <c r="G213" s="44">
        <f>'4.1.1'!F229/1.175</f>
        <v>78.434042553191489</v>
      </c>
      <c r="H213" s="44">
        <f t="shared" si="26"/>
        <v>30.084042553191487</v>
      </c>
      <c r="I213" s="44">
        <f>SUM(H211:H213)/3</f>
        <v>29.318085106382977</v>
      </c>
      <c r="J213" s="44">
        <f>'4.1.1'!E229/1.175</f>
        <v>75.225531914893608</v>
      </c>
      <c r="K213" s="44">
        <f t="shared" si="27"/>
        <v>26.875531914893607</v>
      </c>
      <c r="L213" s="44">
        <f>SUM(K211:K213)/3</f>
        <v>25.825886524822682</v>
      </c>
      <c r="M213" s="44">
        <f>'4.1.1'!G229/1.05</f>
        <v>30.142857142857139</v>
      </c>
      <c r="N213" s="45">
        <f t="shared" si="25"/>
        <v>30.142857142857139</v>
      </c>
      <c r="O213" s="44">
        <f>SUM(N211:N213)/3</f>
        <v>29.574603174603173</v>
      </c>
      <c r="P213" s="44">
        <f>'4.1.1'!H229/1.05</f>
        <v>34.419047619047618</v>
      </c>
      <c r="Q213" s="45">
        <f t="shared" si="28"/>
        <v>26.729047619047616</v>
      </c>
      <c r="R213" s="44">
        <f>SUM(Q211:Q213)/3</f>
        <v>25.4115873015873</v>
      </c>
      <c r="S213" s="91"/>
      <c r="T213" s="28"/>
      <c r="U213" s="28"/>
      <c r="V213" s="28"/>
      <c r="W213" s="28"/>
    </row>
    <row r="214" spans="1:23" ht="14.25" customHeight="1" x14ac:dyDescent="0.25">
      <c r="A214" s="106">
        <v>2007</v>
      </c>
      <c r="B214" s="105">
        <v>39173</v>
      </c>
      <c r="C214" s="90"/>
      <c r="D214" s="44"/>
      <c r="E214" s="45"/>
      <c r="F214" s="44"/>
      <c r="G214" s="44">
        <f>'4.1.1'!F230/1.175</f>
        <v>80.621276595744675</v>
      </c>
      <c r="H214" s="44">
        <f t="shared" si="26"/>
        <v>32.271276595744673</v>
      </c>
      <c r="I214" s="44"/>
      <c r="J214" s="44">
        <f>'4.1.1'!E230/1.175</f>
        <v>78.229787234042547</v>
      </c>
      <c r="K214" s="44">
        <f t="shared" si="27"/>
        <v>29.879787234042546</v>
      </c>
      <c r="L214" s="44"/>
      <c r="M214" s="44">
        <f>'4.1.1'!G230/1.05</f>
        <v>31.838095238095235</v>
      </c>
      <c r="N214" s="45">
        <f t="shared" si="25"/>
        <v>31.838095238095235</v>
      </c>
      <c r="O214" s="44"/>
      <c r="P214" s="44">
        <f>'4.1.1'!H230/1.05</f>
        <v>36.428571428571423</v>
      </c>
      <c r="Q214" s="45">
        <f t="shared" si="28"/>
        <v>28.738571428571422</v>
      </c>
      <c r="R214" s="44"/>
      <c r="S214" s="91"/>
      <c r="T214" s="28"/>
      <c r="U214" s="28"/>
      <c r="V214" s="28"/>
      <c r="W214" s="28"/>
    </row>
    <row r="215" spans="1:23" ht="14.25" customHeight="1" x14ac:dyDescent="0.25">
      <c r="A215" s="106">
        <v>2007</v>
      </c>
      <c r="B215" s="105">
        <v>39203</v>
      </c>
      <c r="C215" s="90"/>
      <c r="D215" s="44"/>
      <c r="E215" s="45"/>
      <c r="F215" s="44"/>
      <c r="G215" s="44">
        <f>'4.1.1'!F231/1.175</f>
        <v>82.051063829787225</v>
      </c>
      <c r="H215" s="44">
        <f t="shared" si="26"/>
        <v>33.701063829787223</v>
      </c>
      <c r="I215" s="44"/>
      <c r="J215" s="44">
        <f>'4.1.1'!E231/1.175</f>
        <v>80.893617021276597</v>
      </c>
      <c r="K215" s="44">
        <f t="shared" si="27"/>
        <v>32.543617021276596</v>
      </c>
      <c r="L215" s="44"/>
      <c r="M215" s="44">
        <f>'4.1.1'!G231/1.05</f>
        <v>31.876190476190473</v>
      </c>
      <c r="N215" s="45">
        <f t="shared" si="25"/>
        <v>31.876190476190473</v>
      </c>
      <c r="O215" s="44"/>
      <c r="P215" s="44">
        <f>'4.1.1'!H231/1.05</f>
        <v>36.171428571428564</v>
      </c>
      <c r="Q215" s="45">
        <f t="shared" si="28"/>
        <v>28.481428571428562</v>
      </c>
      <c r="R215" s="44"/>
      <c r="S215" s="91"/>
      <c r="T215" s="28"/>
      <c r="U215" s="28"/>
      <c r="V215" s="28"/>
      <c r="W215" s="28"/>
    </row>
    <row r="216" spans="1:23" ht="14.25" customHeight="1" x14ac:dyDescent="0.25">
      <c r="A216" s="106">
        <v>2007</v>
      </c>
      <c r="B216" s="105">
        <v>39234</v>
      </c>
      <c r="C216" s="90"/>
      <c r="D216" s="44"/>
      <c r="E216" s="45"/>
      <c r="F216" s="44"/>
      <c r="G216" s="44">
        <f>'4.1.1'!F232/1.175</f>
        <v>82.570212765957436</v>
      </c>
      <c r="H216" s="44">
        <f t="shared" si="26"/>
        <v>34.220212765957434</v>
      </c>
      <c r="I216" s="44">
        <f>SUM(H214:H216)/3</f>
        <v>33.397517730496446</v>
      </c>
      <c r="J216" s="44">
        <f>'4.1.1'!E232/1.175</f>
        <v>82.076595744680844</v>
      </c>
      <c r="K216" s="44">
        <f t="shared" si="27"/>
        <v>33.726595744680843</v>
      </c>
      <c r="L216" s="44">
        <f>SUM(K214:K216)/3</f>
        <v>32.04999999999999</v>
      </c>
      <c r="M216" s="44">
        <f>'4.1.1'!G232/1.05</f>
        <v>32.819047619047616</v>
      </c>
      <c r="N216" s="45">
        <f t="shared" si="25"/>
        <v>32.819047619047616</v>
      </c>
      <c r="O216" s="44">
        <f>SUM(N214:N216)/3</f>
        <v>32.177777777777777</v>
      </c>
      <c r="P216" s="44">
        <f>'4.1.1'!H232/1.05</f>
        <v>37</v>
      </c>
      <c r="Q216" s="45">
        <f t="shared" si="28"/>
        <v>29.31</v>
      </c>
      <c r="R216" s="44">
        <f>SUM(Q214:Q216)/3</f>
        <v>28.84333333333333</v>
      </c>
      <c r="S216" s="91"/>
      <c r="T216" s="28"/>
      <c r="U216" s="28"/>
      <c r="V216" s="28"/>
      <c r="W216" s="28"/>
    </row>
    <row r="217" spans="1:23" ht="14.25" customHeight="1" x14ac:dyDescent="0.25">
      <c r="A217" s="106">
        <v>2007</v>
      </c>
      <c r="B217" s="105">
        <v>39264</v>
      </c>
      <c r="C217" s="90"/>
      <c r="D217" s="44"/>
      <c r="E217" s="45"/>
      <c r="F217" s="44"/>
      <c r="G217" s="44">
        <f>'4.1.1'!F233/1.175</f>
        <v>82.255319148936167</v>
      </c>
      <c r="H217" s="44">
        <f t="shared" si="26"/>
        <v>33.905319148936165</v>
      </c>
      <c r="I217" s="44"/>
      <c r="J217" s="44">
        <f>'4.1.1'!E233/1.175</f>
        <v>81.744680851063819</v>
      </c>
      <c r="K217" s="44">
        <f t="shared" si="27"/>
        <v>33.394680851063818</v>
      </c>
      <c r="L217" s="44"/>
      <c r="M217" s="44">
        <f>'4.1.1'!G233/1.05</f>
        <v>33.161904761904758</v>
      </c>
      <c r="N217" s="45">
        <f t="shared" si="25"/>
        <v>33.161904761904758</v>
      </c>
      <c r="O217" s="44"/>
      <c r="P217" s="44">
        <f>'4.1.1'!H233/1.05</f>
        <v>37.685714285714283</v>
      </c>
      <c r="Q217" s="45">
        <f t="shared" si="28"/>
        <v>29.995714285714282</v>
      </c>
      <c r="R217" s="44"/>
      <c r="S217" s="91"/>
      <c r="T217" s="28"/>
      <c r="U217" s="28"/>
      <c r="V217" s="28"/>
      <c r="W217" s="28"/>
    </row>
    <row r="218" spans="1:23" ht="14.25" customHeight="1" x14ac:dyDescent="0.25">
      <c r="A218" s="106">
        <v>2007</v>
      </c>
      <c r="B218" s="105">
        <v>39295</v>
      </c>
      <c r="C218" s="90"/>
      <c r="D218" s="44"/>
      <c r="E218" s="45"/>
      <c r="F218" s="44"/>
      <c r="G218" s="44">
        <f>'4.1.1'!F234/1.175</f>
        <v>82.161702127659581</v>
      </c>
      <c r="H218" s="44">
        <f t="shared" si="26"/>
        <v>33.811702127659579</v>
      </c>
      <c r="I218" s="44"/>
      <c r="J218" s="44">
        <f>'4.1.1'!E234/1.175</f>
        <v>81.446808510638292</v>
      </c>
      <c r="K218" s="44">
        <f t="shared" si="27"/>
        <v>33.09680851063829</v>
      </c>
      <c r="L218" s="44"/>
      <c r="M218" s="44">
        <f>'4.1.1'!G234/1.05</f>
        <v>32.80952380952381</v>
      </c>
      <c r="N218" s="45">
        <f t="shared" si="25"/>
        <v>32.80952380952381</v>
      </c>
      <c r="O218" s="44"/>
      <c r="P218" s="44">
        <f>'4.1.1'!H234/1.05</f>
        <v>37.342857142857142</v>
      </c>
      <c r="Q218" s="45">
        <f t="shared" si="28"/>
        <v>29.65285714285714</v>
      </c>
      <c r="R218" s="44"/>
      <c r="S218" s="91"/>
      <c r="T218" s="28"/>
      <c r="U218" s="28"/>
      <c r="V218" s="28"/>
      <c r="W218" s="28"/>
    </row>
    <row r="219" spans="1:23" ht="14.25" customHeight="1" x14ac:dyDescent="0.25">
      <c r="A219" s="106">
        <v>2007</v>
      </c>
      <c r="B219" s="105">
        <v>39326</v>
      </c>
      <c r="C219" s="90"/>
      <c r="D219" s="44"/>
      <c r="E219" s="45"/>
      <c r="F219" s="44"/>
      <c r="G219" s="44">
        <f>'4.1.1'!F235/1.175</f>
        <v>81.957446808510639</v>
      </c>
      <c r="H219" s="44">
        <f t="shared" si="26"/>
        <v>33.607446808510637</v>
      </c>
      <c r="I219" s="44">
        <f>SUM(H217:H219)/3</f>
        <v>33.774822695035461</v>
      </c>
      <c r="J219" s="44">
        <f>'4.1.1'!E235/1.175</f>
        <v>80.38297872340425</v>
      </c>
      <c r="K219" s="44">
        <f t="shared" si="27"/>
        <v>32.032978723404248</v>
      </c>
      <c r="L219" s="44">
        <f>SUM(K217:K219)/3</f>
        <v>32.841489361702116</v>
      </c>
      <c r="M219" s="44">
        <f>'4.1.1'!G235/1.05</f>
        <v>33.771428571428572</v>
      </c>
      <c r="N219" s="45">
        <f t="shared" si="25"/>
        <v>33.771428571428572</v>
      </c>
      <c r="O219" s="44">
        <f>SUM(N217:N219)/3</f>
        <v>33.247619047619047</v>
      </c>
      <c r="P219" s="44">
        <f>'4.1.1'!H235/1.05</f>
        <v>39.257142857142853</v>
      </c>
      <c r="Q219" s="45">
        <f t="shared" si="28"/>
        <v>31.567142857142851</v>
      </c>
      <c r="R219" s="44">
        <f>SUM(Q217:Q219)/3</f>
        <v>30.40523809523809</v>
      </c>
      <c r="S219" s="91"/>
      <c r="T219" s="28"/>
      <c r="U219" s="28"/>
      <c r="V219" s="28"/>
      <c r="W219" s="28"/>
    </row>
    <row r="220" spans="1:23" ht="14.25" customHeight="1" x14ac:dyDescent="0.25">
      <c r="A220" s="106">
        <v>2007</v>
      </c>
      <c r="B220" s="105">
        <v>39356</v>
      </c>
      <c r="C220" s="90"/>
      <c r="D220" s="44"/>
      <c r="E220" s="45"/>
      <c r="F220" s="44"/>
      <c r="G220" s="44">
        <f>'4.1.1'!F236/1.175</f>
        <v>84.38297872340425</v>
      </c>
      <c r="H220" s="44">
        <f t="shared" ref="H220:H233" si="29">G220-50.35</f>
        <v>34.032978723404248</v>
      </c>
      <c r="I220" s="44"/>
      <c r="J220" s="44">
        <f>'4.1.1'!E236/1.175</f>
        <v>82.578723404255314</v>
      </c>
      <c r="K220" s="44">
        <f t="shared" ref="K220:K233" si="30">J220-50.35</f>
        <v>32.228723404255312</v>
      </c>
      <c r="L220" s="44"/>
      <c r="M220" s="44">
        <f>'4.1.1'!G236/1.05</f>
        <v>35.361904761904761</v>
      </c>
      <c r="N220" s="45">
        <f t="shared" si="25"/>
        <v>35.361904761904761</v>
      </c>
      <c r="O220" s="44"/>
      <c r="P220" s="44">
        <f>'4.1.1'!H236/1.05</f>
        <v>41.838095238095235</v>
      </c>
      <c r="Q220" s="45">
        <f t="shared" ref="Q220:Q233" si="31">P220-9.69</f>
        <v>32.148095238095237</v>
      </c>
      <c r="R220" s="44"/>
      <c r="S220" s="91"/>
      <c r="T220" s="28"/>
      <c r="U220" s="28"/>
      <c r="V220" s="28"/>
      <c r="W220" s="28"/>
    </row>
    <row r="221" spans="1:23" ht="14.25" customHeight="1" x14ac:dyDescent="0.25">
      <c r="A221" s="106">
        <v>2007</v>
      </c>
      <c r="B221" s="105">
        <v>39387</v>
      </c>
      <c r="C221" s="90"/>
      <c r="D221" s="44"/>
      <c r="E221" s="45"/>
      <c r="F221" s="44"/>
      <c r="G221" s="44">
        <f>'4.1.1'!F237/1.175</f>
        <v>88.672340425531914</v>
      </c>
      <c r="H221" s="44">
        <f t="shared" si="29"/>
        <v>38.322340425531912</v>
      </c>
      <c r="I221" s="44"/>
      <c r="J221" s="44">
        <f>'4.1.1'!E237/1.175</f>
        <v>85.497872340425516</v>
      </c>
      <c r="K221" s="44">
        <f t="shared" si="30"/>
        <v>35.147872340425515</v>
      </c>
      <c r="L221" s="44"/>
      <c r="M221" s="44">
        <f>'4.1.1'!G237/1.05</f>
        <v>39.61904761904762</v>
      </c>
      <c r="N221" s="45">
        <f t="shared" si="25"/>
        <v>39.61904761904762</v>
      </c>
      <c r="O221" s="44"/>
      <c r="P221" s="44">
        <f>'4.1.1'!H237/1.05</f>
        <v>46.333333333333329</v>
      </c>
      <c r="Q221" s="45">
        <f t="shared" si="31"/>
        <v>36.643333333333331</v>
      </c>
      <c r="R221" s="44"/>
      <c r="S221" s="91"/>
      <c r="T221" s="28"/>
      <c r="U221" s="28"/>
      <c r="V221" s="28"/>
      <c r="W221" s="28"/>
    </row>
    <row r="222" spans="1:23" ht="14.25" customHeight="1" x14ac:dyDescent="0.25">
      <c r="A222" s="106">
        <v>2007</v>
      </c>
      <c r="B222" s="105">
        <v>39417</v>
      </c>
      <c r="C222" s="90"/>
      <c r="D222" s="44"/>
      <c r="E222" s="45"/>
      <c r="F222" s="44"/>
      <c r="G222" s="44">
        <f>'4.1.1'!F238/1.175</f>
        <v>91.412765957446808</v>
      </c>
      <c r="H222" s="44">
        <f t="shared" si="29"/>
        <v>41.062765957446807</v>
      </c>
      <c r="I222" s="44">
        <f>SUM(H220:H222)/3</f>
        <v>37.806028368794323</v>
      </c>
      <c r="J222" s="44">
        <f>'4.1.1'!E238/1.175</f>
        <v>87.114893617021266</v>
      </c>
      <c r="K222" s="44">
        <f t="shared" si="30"/>
        <v>36.764893617021265</v>
      </c>
      <c r="L222" s="44">
        <f>SUM(K220:K222)/3</f>
        <v>34.713829787234033</v>
      </c>
      <c r="M222" s="44">
        <f>'4.1.1'!G238/1.05</f>
        <v>40.4</v>
      </c>
      <c r="N222" s="45">
        <f t="shared" si="25"/>
        <v>40.4</v>
      </c>
      <c r="O222" s="44">
        <f>SUM(N220:N222)/3</f>
        <v>38.460317460317462</v>
      </c>
      <c r="P222" s="44">
        <f>'4.1.1'!H238/1.05</f>
        <v>46.066666666666663</v>
      </c>
      <c r="Q222" s="45">
        <f t="shared" si="31"/>
        <v>36.376666666666665</v>
      </c>
      <c r="R222" s="44">
        <f>SUM(Q220:Q222)/3</f>
        <v>35.056031746031742</v>
      </c>
      <c r="S222" s="91"/>
      <c r="T222" s="44">
        <f>AVERAGE(G211:G222)</f>
        <v>82.424113475177307</v>
      </c>
      <c r="U222" s="44">
        <f>AVERAGE(H211:H222)</f>
        <v>33.574113475177299</v>
      </c>
      <c r="V222" s="44">
        <f>AVERAGE(J211:J222)</f>
        <v>80.207801418439715</v>
      </c>
      <c r="W222" s="44">
        <f>AVERAGE(K211:K222)</f>
        <v>31.357801418439706</v>
      </c>
    </row>
    <row r="223" spans="1:23" ht="14.25" customHeight="1" x14ac:dyDescent="0.25">
      <c r="A223" s="106">
        <v>2008</v>
      </c>
      <c r="B223" s="105">
        <v>39448</v>
      </c>
      <c r="C223" s="90"/>
      <c r="D223" s="44"/>
      <c r="E223" s="45"/>
      <c r="F223" s="44"/>
      <c r="G223" s="44">
        <f>'4.1.1'!F239/1.175</f>
        <v>92.510638297872333</v>
      </c>
      <c r="H223" s="44">
        <f t="shared" si="29"/>
        <v>42.160638297872332</v>
      </c>
      <c r="I223" s="44"/>
      <c r="J223" s="44">
        <f>'4.1.1'!E239/1.175</f>
        <v>88.26382978723403</v>
      </c>
      <c r="K223" s="44">
        <f t="shared" si="30"/>
        <v>37.913829787234029</v>
      </c>
      <c r="L223" s="44"/>
      <c r="M223" s="44">
        <f>'4.1.1'!G239/1.05</f>
        <v>41.809523809523803</v>
      </c>
      <c r="N223" s="45">
        <f t="shared" si="25"/>
        <v>41.809523809523803</v>
      </c>
      <c r="O223" s="44"/>
      <c r="P223" s="44">
        <f>'4.1.1'!H239/1.05</f>
        <v>48.580952380952375</v>
      </c>
      <c r="Q223" s="45">
        <f t="shared" si="31"/>
        <v>38.890952380952378</v>
      </c>
      <c r="R223" s="44"/>
      <c r="S223" s="91"/>
      <c r="T223" s="28"/>
      <c r="U223" s="28"/>
      <c r="V223" s="28"/>
      <c r="W223" s="28"/>
    </row>
    <row r="224" spans="1:23" ht="14.25" customHeight="1" x14ac:dyDescent="0.25">
      <c r="A224" s="106">
        <v>2008</v>
      </c>
      <c r="B224" s="105">
        <v>39479</v>
      </c>
      <c r="C224" s="90"/>
      <c r="D224" s="44"/>
      <c r="E224" s="45"/>
      <c r="F224" s="44"/>
      <c r="G224" s="44">
        <f>'4.1.1'!F240/1.175</f>
        <v>92.638297872340416</v>
      </c>
      <c r="H224" s="44">
        <f t="shared" si="29"/>
        <v>42.288297872340415</v>
      </c>
      <c r="I224" s="44"/>
      <c r="J224" s="44">
        <f>'4.1.1'!E240/1.175</f>
        <v>88.085106382978722</v>
      </c>
      <c r="K224" s="44">
        <f t="shared" si="30"/>
        <v>37.735106382978721</v>
      </c>
      <c r="L224" s="44"/>
      <c r="M224" s="44">
        <f>'4.1.1'!G240/1.05</f>
        <v>42.219047619047615</v>
      </c>
      <c r="N224" s="45">
        <f t="shared" si="25"/>
        <v>42.219047619047615</v>
      </c>
      <c r="O224" s="44"/>
      <c r="P224" s="44">
        <f>'4.1.1'!H240/1.05</f>
        <v>49.285714285714285</v>
      </c>
      <c r="Q224" s="45">
        <f t="shared" si="31"/>
        <v>39.595714285714287</v>
      </c>
      <c r="R224" s="44"/>
      <c r="S224" s="91">
        <f t="shared" ref="S224:S255" si="32">H224-K224</f>
        <v>4.5531914893616943</v>
      </c>
      <c r="T224" s="28"/>
      <c r="U224" s="28"/>
      <c r="V224" s="28"/>
      <c r="W224" s="28"/>
    </row>
    <row r="225" spans="1:23" ht="14.25" customHeight="1" x14ac:dyDescent="0.25">
      <c r="A225" s="106">
        <v>2008</v>
      </c>
      <c r="B225" s="105">
        <v>39508</v>
      </c>
      <c r="C225" s="90"/>
      <c r="D225" s="44"/>
      <c r="E225" s="45"/>
      <c r="F225" s="44"/>
      <c r="G225" s="44">
        <f>'4.1.1'!F241/1.175</f>
        <v>96.297872340425528</v>
      </c>
      <c r="H225" s="44">
        <f t="shared" si="29"/>
        <v>45.947872340425526</v>
      </c>
      <c r="I225" s="44">
        <f>SUM(H223:H225)/3</f>
        <v>43.46560283687942</v>
      </c>
      <c r="J225" s="44">
        <f>'4.1.1'!E241/1.175</f>
        <v>90.519148936170211</v>
      </c>
      <c r="K225" s="44">
        <f t="shared" si="30"/>
        <v>40.16914893617021</v>
      </c>
      <c r="L225" s="44">
        <f>SUM(K223:K225)/3</f>
        <v>38.60602836879432</v>
      </c>
      <c r="M225" s="44">
        <f>'4.1.1'!G241/1.05</f>
        <v>45.276190476190472</v>
      </c>
      <c r="N225" s="45">
        <f t="shared" si="25"/>
        <v>45.276190476190472</v>
      </c>
      <c r="O225" s="44">
        <f>SUM(N223:N225)/3</f>
        <v>43.101587301587294</v>
      </c>
      <c r="P225" s="44">
        <f>'4.1.1'!H241/1.05</f>
        <v>53.161904761904758</v>
      </c>
      <c r="Q225" s="45">
        <f t="shared" si="31"/>
        <v>43.47190476190476</v>
      </c>
      <c r="R225" s="44">
        <f>SUM(Q223:Q225)/3</f>
        <v>40.652857142857137</v>
      </c>
      <c r="S225" s="91">
        <f t="shared" si="32"/>
        <v>5.7787234042553166</v>
      </c>
      <c r="T225" s="28"/>
      <c r="U225" s="28"/>
      <c r="V225" s="28"/>
      <c r="W225" s="28"/>
    </row>
    <row r="226" spans="1:23" ht="14.25" customHeight="1" x14ac:dyDescent="0.25">
      <c r="A226" s="106">
        <v>2008</v>
      </c>
      <c r="B226" s="105">
        <v>39539</v>
      </c>
      <c r="C226" s="90"/>
      <c r="D226" s="44"/>
      <c r="E226" s="45"/>
      <c r="F226" s="44"/>
      <c r="G226" s="44">
        <f>'4.1.1'!F242/1.175</f>
        <v>99.191489361702125</v>
      </c>
      <c r="H226" s="44">
        <f t="shared" si="29"/>
        <v>48.841489361702124</v>
      </c>
      <c r="I226" s="44"/>
      <c r="J226" s="44">
        <f>'4.1.1'!E242/1.175</f>
        <v>91.540425531914892</v>
      </c>
      <c r="K226" s="44">
        <f t="shared" si="30"/>
        <v>41.19042553191489</v>
      </c>
      <c r="L226" s="44"/>
      <c r="M226" s="44">
        <f>'4.1.1'!G242/1.05</f>
        <v>50.847619047619048</v>
      </c>
      <c r="N226" s="45">
        <f t="shared" si="25"/>
        <v>50.847619047619048</v>
      </c>
      <c r="O226" s="44"/>
      <c r="P226" s="44">
        <f>'4.1.1'!H242/1.05</f>
        <v>56.657142857142858</v>
      </c>
      <c r="Q226" s="45">
        <f t="shared" si="31"/>
        <v>46.967142857142861</v>
      </c>
      <c r="R226" s="44"/>
      <c r="S226" s="91">
        <f t="shared" si="32"/>
        <v>7.6510638297872333</v>
      </c>
      <c r="T226" s="28"/>
      <c r="U226" s="28"/>
      <c r="V226" s="28"/>
      <c r="W226" s="28"/>
    </row>
    <row r="227" spans="1:23" ht="14.25" customHeight="1" x14ac:dyDescent="0.25">
      <c r="A227" s="106">
        <v>2008</v>
      </c>
      <c r="B227" s="105">
        <v>39569</v>
      </c>
      <c r="C227" s="90"/>
      <c r="D227" s="44"/>
      <c r="E227" s="45"/>
      <c r="F227" s="44"/>
      <c r="G227" s="44">
        <f>'4.1.1'!F243/1.175</f>
        <v>105.70212765957447</v>
      </c>
      <c r="H227" s="44">
        <f t="shared" si="29"/>
        <v>55.352127659574471</v>
      </c>
      <c r="I227" s="44"/>
      <c r="J227" s="44">
        <f>'4.1.1'!E243/1.175</f>
        <v>95.9063829787234</v>
      </c>
      <c r="K227" s="44">
        <f t="shared" si="30"/>
        <v>45.556382978723398</v>
      </c>
      <c r="L227" s="44"/>
      <c r="M227" s="44">
        <f>'4.1.1'!G243/1.05</f>
        <v>57.238095238095234</v>
      </c>
      <c r="N227" s="45">
        <f t="shared" si="25"/>
        <v>57.238095238095234</v>
      </c>
      <c r="O227" s="44"/>
      <c r="P227" s="44">
        <f>'4.1.1'!H243/1.05</f>
        <v>64.13333333333334</v>
      </c>
      <c r="Q227" s="45">
        <f t="shared" si="31"/>
        <v>54.443333333333342</v>
      </c>
      <c r="R227" s="44"/>
      <c r="S227" s="91">
        <f t="shared" si="32"/>
        <v>9.7957446808510724</v>
      </c>
      <c r="T227" s="28"/>
      <c r="U227" s="28"/>
      <c r="V227" s="28"/>
      <c r="W227" s="28"/>
    </row>
    <row r="228" spans="1:23" ht="14.25" customHeight="1" x14ac:dyDescent="0.25">
      <c r="A228" s="106">
        <v>2008</v>
      </c>
      <c r="B228" s="105">
        <v>39600</v>
      </c>
      <c r="C228" s="90"/>
      <c r="D228" s="44"/>
      <c r="E228" s="45"/>
      <c r="F228" s="44"/>
      <c r="G228" s="44">
        <f>'4.1.1'!F244/1.175</f>
        <v>111.14042553191489</v>
      </c>
      <c r="H228" s="44">
        <f t="shared" si="29"/>
        <v>60.790425531914885</v>
      </c>
      <c r="I228" s="44">
        <f>SUM(H226:H228)/3</f>
        <v>54.994680851063826</v>
      </c>
      <c r="J228" s="44">
        <f>'4.1.1'!E244/1.175</f>
        <v>99.991489361702122</v>
      </c>
      <c r="K228" s="44">
        <f t="shared" si="30"/>
        <v>49.641489361702121</v>
      </c>
      <c r="L228" s="44">
        <f>SUM(K226:K228)/3</f>
        <v>45.462765957446805</v>
      </c>
      <c r="M228" s="44">
        <f>'4.1.1'!G244/1.05</f>
        <v>58.838095238095235</v>
      </c>
      <c r="N228" s="45">
        <f t="shared" si="25"/>
        <v>58.838095238095235</v>
      </c>
      <c r="O228" s="44">
        <f>SUM(N226:N228)/3</f>
        <v>55.641269841269839</v>
      </c>
      <c r="P228" s="44">
        <f>'4.1.1'!H244/1.05</f>
        <v>65.914285714285711</v>
      </c>
      <c r="Q228" s="45">
        <f t="shared" si="31"/>
        <v>56.224285714285713</v>
      </c>
      <c r="R228" s="44">
        <f>SUM(Q226:Q228)/3</f>
        <v>52.544920634920636</v>
      </c>
      <c r="S228" s="91">
        <f t="shared" si="32"/>
        <v>11.148936170212764</v>
      </c>
      <c r="T228" s="28"/>
      <c r="U228" s="28"/>
      <c r="V228" s="28"/>
      <c r="W228" s="28"/>
    </row>
    <row r="229" spans="1:23" ht="14.25" customHeight="1" x14ac:dyDescent="0.25">
      <c r="A229" s="106">
        <v>2008</v>
      </c>
      <c r="B229" s="105">
        <v>39630</v>
      </c>
      <c r="C229" s="90"/>
      <c r="D229" s="44"/>
      <c r="E229" s="45"/>
      <c r="F229" s="44"/>
      <c r="G229" s="44">
        <f>'4.1.1'!F245/1.175</f>
        <v>113.17446808510637</v>
      </c>
      <c r="H229" s="44">
        <f t="shared" si="29"/>
        <v>62.824468085106368</v>
      </c>
      <c r="I229" s="44"/>
      <c r="J229" s="44">
        <f>'4.1.1'!E245/1.175</f>
        <v>101.80425531914894</v>
      </c>
      <c r="K229" s="44">
        <f t="shared" si="30"/>
        <v>51.454255319148935</v>
      </c>
      <c r="L229" s="44"/>
      <c r="M229" s="44">
        <f>'4.1.1'!G245/1.05</f>
        <v>60.790476190476184</v>
      </c>
      <c r="N229" s="45">
        <f t="shared" si="25"/>
        <v>60.790476190476184</v>
      </c>
      <c r="O229" s="44"/>
      <c r="P229" s="44">
        <f>'4.1.1'!H245/1.05</f>
        <v>66.466666666666669</v>
      </c>
      <c r="Q229" s="45">
        <f t="shared" si="31"/>
        <v>56.776666666666671</v>
      </c>
      <c r="R229" s="44"/>
      <c r="S229" s="91">
        <f t="shared" si="32"/>
        <v>11.370212765957433</v>
      </c>
      <c r="T229" s="28"/>
      <c r="U229" s="28"/>
      <c r="V229" s="28"/>
      <c r="W229" s="28"/>
    </row>
    <row r="230" spans="1:23" ht="14.25" customHeight="1" x14ac:dyDescent="0.25">
      <c r="A230" s="106">
        <v>2008</v>
      </c>
      <c r="B230" s="105">
        <v>39661</v>
      </c>
      <c r="C230" s="90"/>
      <c r="D230" s="44"/>
      <c r="E230" s="45"/>
      <c r="F230" s="44"/>
      <c r="G230" s="44">
        <f>'4.1.1'!F246/1.175</f>
        <v>105.48936170212765</v>
      </c>
      <c r="H230" s="44">
        <f t="shared" si="29"/>
        <v>55.139361702127651</v>
      </c>
      <c r="I230" s="44"/>
      <c r="J230" s="44">
        <f>'4.1.1'!E246/1.175</f>
        <v>95.370212765957447</v>
      </c>
      <c r="K230" s="44">
        <f t="shared" si="30"/>
        <v>45.020212765957446</v>
      </c>
      <c r="L230" s="44"/>
      <c r="M230" s="44">
        <f>'4.1.1'!G246/1.05</f>
        <v>52.666666666666664</v>
      </c>
      <c r="N230" s="45">
        <f t="shared" si="25"/>
        <v>52.666666666666664</v>
      </c>
      <c r="O230" s="44"/>
      <c r="P230" s="44">
        <f>'4.1.1'!H246/1.05</f>
        <v>59.342857142857142</v>
      </c>
      <c r="Q230" s="45">
        <f t="shared" si="31"/>
        <v>49.652857142857144</v>
      </c>
      <c r="R230" s="44"/>
      <c r="S230" s="91">
        <f t="shared" si="32"/>
        <v>10.119148936170205</v>
      </c>
      <c r="T230" s="28"/>
      <c r="U230" s="28"/>
      <c r="V230" s="28"/>
      <c r="W230" s="28"/>
    </row>
    <row r="231" spans="1:23" ht="14.25" customHeight="1" x14ac:dyDescent="0.25">
      <c r="A231" s="106">
        <v>2008</v>
      </c>
      <c r="B231" s="105">
        <v>39692</v>
      </c>
      <c r="C231" s="90"/>
      <c r="D231" s="44"/>
      <c r="E231" s="45"/>
      <c r="F231" s="44"/>
      <c r="G231" s="44">
        <f>'4.1.1'!F247/1.175</f>
        <v>105.46382978723403</v>
      </c>
      <c r="H231" s="44">
        <f t="shared" si="29"/>
        <v>55.113829787234032</v>
      </c>
      <c r="I231" s="44">
        <f>SUM(H229:H231)/3</f>
        <v>57.692553191489345</v>
      </c>
      <c r="J231" s="44">
        <f>'4.1.1'!E247/1.175</f>
        <v>95.574468085106375</v>
      </c>
      <c r="K231" s="44">
        <f t="shared" si="30"/>
        <v>45.224468085106373</v>
      </c>
      <c r="L231" s="44">
        <f>SUM(K229:K231)/3</f>
        <v>47.232978723404251</v>
      </c>
      <c r="M231" s="44">
        <f>'4.1.1'!G247/1.05</f>
        <v>52</v>
      </c>
      <c r="N231" s="45">
        <f t="shared" si="25"/>
        <v>52</v>
      </c>
      <c r="O231" s="44">
        <f>SUM(N229:N231)/3</f>
        <v>55.152380952380952</v>
      </c>
      <c r="P231" s="44">
        <f>'4.1.1'!H247/1.05</f>
        <v>59.095238095238088</v>
      </c>
      <c r="Q231" s="45">
        <f t="shared" si="31"/>
        <v>49.40523809523809</v>
      </c>
      <c r="R231" s="44">
        <f>SUM(Q229:Q231)/3</f>
        <v>51.944920634920635</v>
      </c>
      <c r="S231" s="91">
        <f t="shared" si="32"/>
        <v>9.8893617021276583</v>
      </c>
      <c r="T231" s="28"/>
      <c r="U231" s="28"/>
      <c r="V231" s="28"/>
      <c r="W231" s="28"/>
    </row>
    <row r="232" spans="1:23" ht="14.25" customHeight="1" x14ac:dyDescent="0.25">
      <c r="A232" s="106">
        <v>2008</v>
      </c>
      <c r="B232" s="105">
        <v>39722</v>
      </c>
      <c r="C232" s="90"/>
      <c r="D232" s="44"/>
      <c r="E232" s="45"/>
      <c r="F232" s="44"/>
      <c r="G232" s="44">
        <f>'4.1.1'!F248/1.175</f>
        <v>100.0340425531915</v>
      </c>
      <c r="H232" s="44">
        <f t="shared" si="29"/>
        <v>49.684042553191496</v>
      </c>
      <c r="I232" s="44"/>
      <c r="J232" s="44">
        <f>'4.1.1'!E248/1.175</f>
        <v>90.238297872340425</v>
      </c>
      <c r="K232" s="44">
        <f t="shared" si="30"/>
        <v>39.888297872340424</v>
      </c>
      <c r="L232" s="44"/>
      <c r="M232" s="44">
        <f>'4.1.1'!G248/1.05</f>
        <v>46.428571428571423</v>
      </c>
      <c r="N232" s="45">
        <f t="shared" si="25"/>
        <v>46.428571428571423</v>
      </c>
      <c r="O232" s="44"/>
      <c r="P232" s="44">
        <f>'4.1.1'!H248/1.05</f>
        <v>53.638095238095239</v>
      </c>
      <c r="Q232" s="45">
        <f t="shared" si="31"/>
        <v>43.948095238095242</v>
      </c>
      <c r="R232" s="44"/>
      <c r="S232" s="91">
        <f t="shared" si="32"/>
        <v>9.7957446808510724</v>
      </c>
      <c r="T232" s="28"/>
      <c r="U232" s="28"/>
      <c r="V232" s="28"/>
      <c r="W232" s="28"/>
    </row>
    <row r="233" spans="1:23" ht="14.25" customHeight="1" x14ac:dyDescent="0.25">
      <c r="A233" s="106">
        <v>2008</v>
      </c>
      <c r="B233" s="105">
        <v>39753</v>
      </c>
      <c r="C233" s="90"/>
      <c r="D233" s="44"/>
      <c r="E233" s="45"/>
      <c r="F233" s="44"/>
      <c r="G233" s="44">
        <f>'4.1.1'!F249/1.175</f>
        <v>92.425531914893611</v>
      </c>
      <c r="H233" s="44">
        <f t="shared" si="29"/>
        <v>42.07553191489361</v>
      </c>
      <c r="I233" s="44"/>
      <c r="J233" s="44">
        <f>'4.1.1'!E249/1.175</f>
        <v>80.553191489361708</v>
      </c>
      <c r="K233" s="44">
        <f t="shared" si="30"/>
        <v>30.203191489361707</v>
      </c>
      <c r="L233" s="44"/>
      <c r="M233" s="44">
        <f>'4.1.1'!G249/1.05</f>
        <v>38.866666666666667</v>
      </c>
      <c r="N233" s="45">
        <f t="shared" si="25"/>
        <v>38.866666666666667</v>
      </c>
      <c r="O233" s="44"/>
      <c r="P233" s="44">
        <f>'4.1.1'!H249/1.05</f>
        <v>47.733333333333327</v>
      </c>
      <c r="Q233" s="45">
        <f t="shared" si="31"/>
        <v>38.043333333333329</v>
      </c>
      <c r="R233" s="44"/>
      <c r="S233" s="91">
        <f t="shared" si="32"/>
        <v>11.872340425531902</v>
      </c>
      <c r="T233" s="28"/>
      <c r="U233" s="28"/>
      <c r="V233" s="28"/>
      <c r="W233" s="28"/>
    </row>
    <row r="234" spans="1:23" ht="14.25" customHeight="1" x14ac:dyDescent="0.25">
      <c r="A234" s="106">
        <v>2008</v>
      </c>
      <c r="B234" s="105">
        <v>39783</v>
      </c>
      <c r="C234" s="28" t="s">
        <v>37</v>
      </c>
      <c r="D234" s="44"/>
      <c r="E234" s="45"/>
      <c r="F234" s="44"/>
      <c r="G234" s="44">
        <f>'4.1.1'!F250/1.15</f>
        <v>87.913043478260875</v>
      </c>
      <c r="H234" s="44">
        <f>G234-52.35</f>
        <v>35.563043478260873</v>
      </c>
      <c r="I234" s="44">
        <f>SUM(H232:H234)/3</f>
        <v>42.440872648781998</v>
      </c>
      <c r="J234" s="44">
        <f>'4.1.1'!E250/1.15</f>
        <v>77.339130434782618</v>
      </c>
      <c r="K234" s="44">
        <f>J234-52.35</f>
        <v>24.989130434782616</v>
      </c>
      <c r="L234" s="44">
        <f>SUM(K232:K234)/3</f>
        <v>31.693539932161581</v>
      </c>
      <c r="M234" s="44">
        <f>'4.1.1'!G250/1.05</f>
        <v>36.409523809523805</v>
      </c>
      <c r="N234" s="45">
        <f t="shared" si="25"/>
        <v>36.409523809523805</v>
      </c>
      <c r="O234" s="44">
        <f>SUM(N232:N234)/3</f>
        <v>40.568253968253963</v>
      </c>
      <c r="P234" s="44">
        <f>'4.1.1'!H250/1.05</f>
        <v>43.609523809523807</v>
      </c>
      <c r="Q234" s="45">
        <f>P234-10.07</f>
        <v>33.539523809523807</v>
      </c>
      <c r="R234" s="44">
        <f>SUM(Q232:Q234)/3</f>
        <v>38.510317460317459</v>
      </c>
      <c r="S234" s="91">
        <f t="shared" si="32"/>
        <v>10.573913043478257</v>
      </c>
      <c r="T234" s="44">
        <f>AVERAGE(G223:G234)</f>
        <v>100.16509404872029</v>
      </c>
      <c r="U234" s="44">
        <f>AVERAGE(H223:H234)</f>
        <v>49.648427382053654</v>
      </c>
      <c r="V234" s="44">
        <f>AVERAGE(J223:J234)</f>
        <v>91.265494912118413</v>
      </c>
      <c r="W234" s="44">
        <f>AVERAGE(K223:K234)</f>
        <v>40.74882824545174</v>
      </c>
    </row>
    <row r="235" spans="1:23" ht="14.25" customHeight="1" x14ac:dyDescent="0.25">
      <c r="A235" s="106">
        <v>2009</v>
      </c>
      <c r="B235" s="105">
        <v>39814</v>
      </c>
      <c r="C235" s="90"/>
      <c r="D235" s="44"/>
      <c r="E235" s="45"/>
      <c r="F235" s="44"/>
      <c r="G235" s="44">
        <f>'4.1.1'!F251/1.15</f>
        <v>85.860869565217399</v>
      </c>
      <c r="H235" s="44">
        <f>G235-52.35</f>
        <v>33.510869565217398</v>
      </c>
      <c r="I235" s="44"/>
      <c r="J235" s="44">
        <f>'4.1.1'!E251/1.15</f>
        <v>75.069565217391315</v>
      </c>
      <c r="K235" s="44">
        <f>J235-52.35</f>
        <v>22.719565217391313</v>
      </c>
      <c r="L235" s="44"/>
      <c r="M235" s="44">
        <f>'4.1.1'!G251/1.05</f>
        <v>34.295238095238091</v>
      </c>
      <c r="N235" s="45">
        <f t="shared" si="25"/>
        <v>34.295238095238091</v>
      </c>
      <c r="O235" s="44"/>
      <c r="P235" s="44">
        <f>'4.1.1'!H251/1.05</f>
        <v>41.74285714285714</v>
      </c>
      <c r="Q235" s="45">
        <f>P235-10.07</f>
        <v>31.67285714285714</v>
      </c>
      <c r="R235" s="44"/>
      <c r="S235" s="91">
        <f t="shared" si="32"/>
        <v>10.791304347826085</v>
      </c>
      <c r="T235" s="28"/>
      <c r="U235" s="28"/>
      <c r="V235" s="28"/>
      <c r="W235" s="28"/>
    </row>
    <row r="236" spans="1:23" ht="14.25" customHeight="1" x14ac:dyDescent="0.25">
      <c r="A236" s="106">
        <v>2009</v>
      </c>
      <c r="B236" s="105">
        <v>39845</v>
      </c>
      <c r="C236" s="90"/>
      <c r="D236" s="44"/>
      <c r="E236" s="45"/>
      <c r="F236" s="44"/>
      <c r="G236" s="44">
        <f>'4.1.1'!F252/1.15</f>
        <v>87.182608695652192</v>
      </c>
      <c r="H236" s="44">
        <f>G236-52.35</f>
        <v>34.832608695652191</v>
      </c>
      <c r="I236" s="44"/>
      <c r="J236" s="44">
        <f>'4.1.1'!E252/1.15</f>
        <v>77.730434782608697</v>
      </c>
      <c r="K236" s="44">
        <f>J236-52.35</f>
        <v>25.380434782608695</v>
      </c>
      <c r="L236" s="44"/>
      <c r="M236" s="44">
        <f>'4.1.1'!G252/1.05</f>
        <v>32.295238095238091</v>
      </c>
      <c r="N236" s="45">
        <f t="shared" si="25"/>
        <v>32.295238095238091</v>
      </c>
      <c r="O236" s="44"/>
      <c r="P236" s="44">
        <f>'4.1.1'!H252/1.05</f>
        <v>39.695238095238096</v>
      </c>
      <c r="Q236" s="45">
        <f>P236-10.07</f>
        <v>29.625238095238096</v>
      </c>
      <c r="R236" s="44"/>
      <c r="S236" s="91">
        <f t="shared" si="32"/>
        <v>9.4521739130434952</v>
      </c>
      <c r="T236" s="28"/>
      <c r="U236" s="28"/>
      <c r="V236" s="28"/>
      <c r="W236" s="28"/>
    </row>
    <row r="237" spans="1:23" ht="14.25" customHeight="1" x14ac:dyDescent="0.25">
      <c r="A237" s="106">
        <v>2009</v>
      </c>
      <c r="B237" s="105">
        <v>39873</v>
      </c>
      <c r="C237" s="90"/>
      <c r="D237" s="44"/>
      <c r="E237" s="45"/>
      <c r="F237" s="44"/>
      <c r="G237" s="44">
        <f>'4.1.1'!F253/1.15</f>
        <v>86.852173913043487</v>
      </c>
      <c r="H237" s="44">
        <f>G237-52.35</f>
        <v>34.502173913043485</v>
      </c>
      <c r="I237" s="44">
        <f>SUM(H235:H237)/3</f>
        <v>34.28188405797102</v>
      </c>
      <c r="J237" s="44">
        <f>'4.1.1'!E253/1.15</f>
        <v>78.304347826086953</v>
      </c>
      <c r="K237" s="44">
        <f>J237-52.35</f>
        <v>25.954347826086952</v>
      </c>
      <c r="L237" s="44">
        <f>SUM(K235:K237)/3</f>
        <v>24.684782608695656</v>
      </c>
      <c r="M237" s="44">
        <f>'4.1.1'!G253/1.05</f>
        <v>30.266666666666666</v>
      </c>
      <c r="N237" s="45">
        <f t="shared" si="25"/>
        <v>30.266666666666666</v>
      </c>
      <c r="O237" s="44">
        <f>SUM(N235:N237)/3</f>
        <v>32.285714285714285</v>
      </c>
      <c r="P237" s="44">
        <f>'4.1.1'!H253/1.05</f>
        <v>37.904761904761898</v>
      </c>
      <c r="Q237" s="45">
        <f>P237-10.07</f>
        <v>27.834761904761898</v>
      </c>
      <c r="R237" s="44">
        <f>SUM(Q235:Q237)/3</f>
        <v>29.710952380952378</v>
      </c>
      <c r="S237" s="91">
        <f t="shared" si="32"/>
        <v>8.5478260869565332</v>
      </c>
      <c r="T237" s="28"/>
      <c r="U237" s="28"/>
      <c r="V237" s="28"/>
      <c r="W237" s="28"/>
    </row>
    <row r="238" spans="1:23" ht="14.25" customHeight="1" x14ac:dyDescent="0.25">
      <c r="A238" s="106">
        <v>2009</v>
      </c>
      <c r="B238" s="105">
        <v>39904</v>
      </c>
      <c r="C238" s="28" t="s">
        <v>4</v>
      </c>
      <c r="D238" s="44"/>
      <c r="E238" s="45"/>
      <c r="F238" s="44"/>
      <c r="G238" s="44">
        <f>'4.1.1'!F254/1.15</f>
        <v>88.634782608695659</v>
      </c>
      <c r="H238" s="44">
        <f>G238-54.19</f>
        <v>34.444782608695661</v>
      </c>
      <c r="I238" s="44"/>
      <c r="J238" s="44">
        <f>'4.1.1'!E254/1.15</f>
        <v>81.400000000000006</v>
      </c>
      <c r="K238" s="44">
        <f>J238-54.19</f>
        <v>27.210000000000008</v>
      </c>
      <c r="L238" s="44"/>
      <c r="M238" s="44">
        <f>'4.1.1'!G254/1.05</f>
        <v>31.609523809523807</v>
      </c>
      <c r="N238" s="45">
        <f t="shared" si="25"/>
        <v>31.609523809523807</v>
      </c>
      <c r="O238" s="44"/>
      <c r="P238" s="44">
        <f>'4.1.1'!H254/1.05</f>
        <v>39.609523809523814</v>
      </c>
      <c r="Q238" s="45">
        <f>P238-10.42</f>
        <v>29.189523809523813</v>
      </c>
      <c r="R238" s="44"/>
      <c r="S238" s="91">
        <f t="shared" si="32"/>
        <v>7.234782608695653</v>
      </c>
      <c r="T238" s="28"/>
      <c r="U238" s="28"/>
      <c r="V238" s="28"/>
      <c r="W238" s="28"/>
    </row>
    <row r="239" spans="1:23" ht="14.25" customHeight="1" x14ac:dyDescent="0.25">
      <c r="A239" s="106">
        <v>2009</v>
      </c>
      <c r="B239" s="105">
        <v>39934</v>
      </c>
      <c r="C239" s="28"/>
      <c r="D239" s="44"/>
      <c r="E239" s="45"/>
      <c r="F239" s="44"/>
      <c r="G239" s="44">
        <f>'4.1.1'!F255/1.15</f>
        <v>89.547826086956533</v>
      </c>
      <c r="H239" s="44">
        <f>G239-54.19</f>
        <v>35.357826086956536</v>
      </c>
      <c r="I239" s="44"/>
      <c r="J239" s="44">
        <f>'4.1.1'!E255/1.15</f>
        <v>84.330434782608705</v>
      </c>
      <c r="K239" s="44">
        <f>J239-54.19</f>
        <v>30.140434782608708</v>
      </c>
      <c r="L239" s="44"/>
      <c r="M239" s="44">
        <f>'4.1.1'!G255/1.05</f>
        <v>32.847619047619048</v>
      </c>
      <c r="N239" s="45">
        <f t="shared" si="25"/>
        <v>32.847619047619048</v>
      </c>
      <c r="O239" s="44"/>
      <c r="P239" s="44">
        <f>'4.1.1'!H255/1.05</f>
        <v>39.914285714285711</v>
      </c>
      <c r="Q239" s="45">
        <f>P239-10.42</f>
        <v>29.494285714285709</v>
      </c>
      <c r="R239" s="44"/>
      <c r="S239" s="91">
        <f t="shared" si="32"/>
        <v>5.2173913043478279</v>
      </c>
      <c r="T239" s="28"/>
      <c r="U239" s="28"/>
      <c r="V239" s="28"/>
      <c r="W239" s="28"/>
    </row>
    <row r="240" spans="1:23" ht="14.25" customHeight="1" x14ac:dyDescent="0.25">
      <c r="A240" s="106">
        <v>2009</v>
      </c>
      <c r="B240" s="105">
        <v>39965</v>
      </c>
      <c r="C240" s="28"/>
      <c r="D240" s="44"/>
      <c r="E240" s="45"/>
      <c r="F240" s="44"/>
      <c r="G240" s="44">
        <f>'4.1.1'!F256/1.15</f>
        <v>90.721739130434784</v>
      </c>
      <c r="H240" s="44">
        <f>G240-54.19</f>
        <v>36.531739130434786</v>
      </c>
      <c r="I240" s="44">
        <f>SUM(H238:H240)/3</f>
        <v>35.444782608695661</v>
      </c>
      <c r="J240" s="44">
        <f>'4.1.1'!E256/1.15</f>
        <v>88.530434782608708</v>
      </c>
      <c r="K240" s="44">
        <f>J240-54.19</f>
        <v>34.34043478260871</v>
      </c>
      <c r="L240" s="44">
        <f>SUM(K238:K240)/3</f>
        <v>30.56362318840581</v>
      </c>
      <c r="M240" s="44">
        <f>'4.1.1'!G256/1.05</f>
        <v>34.409523809523812</v>
      </c>
      <c r="N240" s="45">
        <f t="shared" si="25"/>
        <v>34.409523809523812</v>
      </c>
      <c r="O240" s="44">
        <f>SUM(N238:N240)/3</f>
        <v>32.955555555555556</v>
      </c>
      <c r="P240" s="44">
        <f>'4.1.1'!H256/1.05</f>
        <v>41.285714285714285</v>
      </c>
      <c r="Q240" s="45">
        <f>P240-10.42</f>
        <v>30.865714285714283</v>
      </c>
      <c r="R240" s="44">
        <f>SUM(Q238:Q240)/3</f>
        <v>29.849841269841267</v>
      </c>
      <c r="S240" s="91">
        <f t="shared" si="32"/>
        <v>2.1913043478260761</v>
      </c>
      <c r="T240" s="28"/>
      <c r="U240" s="28"/>
      <c r="V240" s="28"/>
      <c r="W240" s="28"/>
    </row>
    <row r="241" spans="1:23" ht="14.25" customHeight="1" x14ac:dyDescent="0.25">
      <c r="A241" s="106">
        <v>2009</v>
      </c>
      <c r="B241" s="105">
        <v>39995</v>
      </c>
      <c r="C241" s="28"/>
      <c r="D241" s="44"/>
      <c r="E241" s="45"/>
      <c r="F241" s="44"/>
      <c r="G241" s="44">
        <f>'4.1.1'!F257/1.15</f>
        <v>90.304347826086953</v>
      </c>
      <c r="H241" s="44">
        <f>G241-54.19</f>
        <v>36.114347826086956</v>
      </c>
      <c r="I241" s="44"/>
      <c r="J241" s="44">
        <f>'4.1.1'!E257/1.15</f>
        <v>89.260869565217405</v>
      </c>
      <c r="K241" s="44">
        <f>J241-54.19</f>
        <v>35.070869565217407</v>
      </c>
      <c r="L241" s="44"/>
      <c r="M241" s="44">
        <f>'4.1.1'!G257/1.05</f>
        <v>34.276190476190479</v>
      </c>
      <c r="N241" s="45">
        <f t="shared" si="25"/>
        <v>34.276190476190479</v>
      </c>
      <c r="O241" s="44"/>
      <c r="P241" s="44">
        <f>'4.1.1'!H257/1.05</f>
        <v>41.057142857142857</v>
      </c>
      <c r="Q241" s="45">
        <f>P241-10.42</f>
        <v>30.637142857142855</v>
      </c>
      <c r="R241" s="44"/>
      <c r="S241" s="91">
        <f t="shared" si="32"/>
        <v>1.0434782608695485</v>
      </c>
      <c r="T241" s="28"/>
      <c r="U241" s="28"/>
      <c r="V241" s="28"/>
      <c r="W241" s="28"/>
    </row>
    <row r="242" spans="1:23" ht="14.25" customHeight="1" x14ac:dyDescent="0.25">
      <c r="A242" s="106">
        <v>2009</v>
      </c>
      <c r="B242" s="105">
        <v>40026</v>
      </c>
      <c r="C242" s="28"/>
      <c r="D242" s="44"/>
      <c r="E242" s="45"/>
      <c r="F242" s="44"/>
      <c r="G242" s="44">
        <f>'4.1.1'!F258/1.15</f>
        <v>90.669565217391309</v>
      </c>
      <c r="H242" s="44">
        <f>G242-54.19</f>
        <v>36.479565217391311</v>
      </c>
      <c r="I242" s="44"/>
      <c r="J242" s="44">
        <f>'4.1.1'!E258/1.15</f>
        <v>90.24347826086958</v>
      </c>
      <c r="K242" s="44">
        <f>J242-54.19</f>
        <v>36.053478260869582</v>
      </c>
      <c r="L242" s="44"/>
      <c r="M242" s="44">
        <f>'4.1.1'!G258/1.05</f>
        <v>35.295238095238098</v>
      </c>
      <c r="N242" s="45">
        <f t="shared" si="25"/>
        <v>35.295238095238098</v>
      </c>
      <c r="O242" s="44"/>
      <c r="P242" s="44">
        <f>'4.1.1'!H258/1.05</f>
        <v>42.704761904761909</v>
      </c>
      <c r="Q242" s="45">
        <f>P242-10.42</f>
        <v>32.284761904761908</v>
      </c>
      <c r="R242" s="44"/>
      <c r="S242" s="91">
        <f t="shared" si="32"/>
        <v>0.42608695652172912</v>
      </c>
      <c r="T242" s="28"/>
      <c r="U242" s="28"/>
      <c r="V242" s="28"/>
      <c r="W242" s="28"/>
    </row>
    <row r="243" spans="1:23" ht="14.25" customHeight="1" x14ac:dyDescent="0.25">
      <c r="A243" s="106">
        <v>2009</v>
      </c>
      <c r="B243" s="105">
        <v>40057</v>
      </c>
      <c r="C243" s="28" t="s">
        <v>4</v>
      </c>
      <c r="D243" s="44"/>
      <c r="E243" s="45"/>
      <c r="F243" s="44"/>
      <c r="G243" s="44">
        <f>'4.1.1'!F259/1.15</f>
        <v>92.678260869565221</v>
      </c>
      <c r="H243" s="44">
        <f t="shared" ref="H243:H249" si="33">G243-56.19</f>
        <v>36.488260869565224</v>
      </c>
      <c r="I243" s="44">
        <f>SUM(H241:H243)/3</f>
        <v>36.360724637681166</v>
      </c>
      <c r="J243" s="44">
        <f>'4.1.1'!E259/1.15</f>
        <v>92.078260869565227</v>
      </c>
      <c r="K243" s="44">
        <f t="shared" ref="K243:K249" si="34">J243-56.19</f>
        <v>35.888260869565229</v>
      </c>
      <c r="L243" s="44">
        <f>SUM(K241:K243)/3</f>
        <v>35.670869565217409</v>
      </c>
      <c r="M243" s="44">
        <f>'4.1.1'!G259/1.05</f>
        <v>35.619047619047613</v>
      </c>
      <c r="N243" s="45">
        <f t="shared" si="25"/>
        <v>35.619047619047613</v>
      </c>
      <c r="O243" s="44">
        <f>SUM(N241:N243)/3</f>
        <v>35.06349206349207</v>
      </c>
      <c r="P243" s="44">
        <f>'4.1.1'!H259/1.05</f>
        <v>42.895238095238092</v>
      </c>
      <c r="Q243" s="45">
        <f t="shared" ref="Q243:Q249" si="35">P243-10.8</f>
        <v>32.095238095238088</v>
      </c>
      <c r="R243" s="44">
        <f>SUM(Q241:Q243)/3</f>
        <v>31.672380952380951</v>
      </c>
      <c r="S243" s="91">
        <f t="shared" si="32"/>
        <v>0.59999999999999432</v>
      </c>
      <c r="T243" s="28"/>
      <c r="U243" s="28"/>
      <c r="V243" s="28"/>
      <c r="W243" s="28"/>
    </row>
    <row r="244" spans="1:23" ht="14.25" customHeight="1" x14ac:dyDescent="0.25">
      <c r="A244" s="106">
        <v>2009</v>
      </c>
      <c r="B244" s="105">
        <v>40087</v>
      </c>
      <c r="C244" s="28"/>
      <c r="D244" s="44"/>
      <c r="E244" s="45"/>
      <c r="F244" s="44"/>
      <c r="G244" s="44">
        <f>'4.1.1'!F260/1.15</f>
        <v>91.773913043478274</v>
      </c>
      <c r="H244" s="44">
        <f t="shared" si="33"/>
        <v>35.583913043478276</v>
      </c>
      <c r="I244" s="44"/>
      <c r="J244" s="44">
        <f>'4.1.1'!E260/1.15</f>
        <v>90.904347826086962</v>
      </c>
      <c r="K244" s="44">
        <f t="shared" si="34"/>
        <v>34.714347826086964</v>
      </c>
      <c r="L244" s="44"/>
      <c r="M244" s="44">
        <f>'4.1.1'!G260/1.05</f>
        <v>36.152380952380952</v>
      </c>
      <c r="N244" s="45">
        <f t="shared" si="25"/>
        <v>36.152380952380952</v>
      </c>
      <c r="O244" s="44"/>
      <c r="P244" s="44">
        <f>'4.1.1'!H260/1.05</f>
        <v>43.990476190476187</v>
      </c>
      <c r="Q244" s="45">
        <f t="shared" si="35"/>
        <v>33.19047619047619</v>
      </c>
      <c r="R244" s="44"/>
      <c r="S244" s="91">
        <f t="shared" si="32"/>
        <v>0.86956521739131176</v>
      </c>
      <c r="T244" s="28"/>
      <c r="U244" s="28"/>
      <c r="V244" s="28"/>
      <c r="W244" s="28"/>
    </row>
    <row r="245" spans="1:23" ht="14.25" customHeight="1" x14ac:dyDescent="0.25">
      <c r="A245" s="106">
        <v>2009</v>
      </c>
      <c r="B245" s="105">
        <v>40118</v>
      </c>
      <c r="C245" s="28"/>
      <c r="D245" s="44"/>
      <c r="E245" s="45"/>
      <c r="F245" s="44"/>
      <c r="G245" s="44">
        <f>'4.1.1'!F261/1.15</f>
        <v>95.178990426297261</v>
      </c>
      <c r="H245" s="44">
        <f t="shared" si="33"/>
        <v>38.988990426297264</v>
      </c>
      <c r="I245" s="44"/>
      <c r="J245" s="44">
        <f>'4.1.1'!E261/1.15</f>
        <v>94.150062608695663</v>
      </c>
      <c r="K245" s="44">
        <f t="shared" si="34"/>
        <v>37.960062608695665</v>
      </c>
      <c r="L245" s="44"/>
      <c r="M245" s="44">
        <f>'4.1.1'!G261/1.05</f>
        <v>37.877773124175043</v>
      </c>
      <c r="N245" s="45">
        <f t="shared" si="25"/>
        <v>37.877773124175043</v>
      </c>
      <c r="O245" s="44"/>
      <c r="P245" s="44">
        <f>'4.1.1'!H261/1.05</f>
        <v>45.895652129133261</v>
      </c>
      <c r="Q245" s="45">
        <f t="shared" si="35"/>
        <v>35.095652129133256</v>
      </c>
      <c r="R245" s="44"/>
      <c r="S245" s="91">
        <f t="shared" si="32"/>
        <v>1.0289278176015983</v>
      </c>
      <c r="T245" s="28"/>
      <c r="U245" s="28"/>
      <c r="V245" s="28"/>
      <c r="W245" s="28"/>
    </row>
    <row r="246" spans="1:23" ht="14.25" customHeight="1" x14ac:dyDescent="0.25">
      <c r="A246" s="106">
        <v>2009</v>
      </c>
      <c r="B246" s="105">
        <v>40148</v>
      </c>
      <c r="C246" s="28"/>
      <c r="D246" s="44"/>
      <c r="E246" s="45"/>
      <c r="F246" s="44"/>
      <c r="G246" s="44">
        <f>'4.1.1'!F262/1.15</f>
        <v>95.081127446459192</v>
      </c>
      <c r="H246" s="44">
        <f t="shared" si="33"/>
        <v>38.891127446459194</v>
      </c>
      <c r="I246" s="44">
        <f>SUM(H244:H246)/3</f>
        <v>37.821343638744914</v>
      </c>
      <c r="J246" s="44">
        <f>'4.1.1'!E262/1.15</f>
        <v>94.063000000000017</v>
      </c>
      <c r="K246" s="44">
        <f t="shared" si="34"/>
        <v>37.873000000000019</v>
      </c>
      <c r="L246" s="44">
        <f>SUM(K244:K246)/3</f>
        <v>36.849136811594214</v>
      </c>
      <c r="M246" s="44">
        <f>'4.1.1'!G262/1.05</f>
        <v>38.143749365417818</v>
      </c>
      <c r="N246" s="45">
        <f t="shared" si="25"/>
        <v>38.143749365417818</v>
      </c>
      <c r="O246" s="44">
        <f>SUM(N244:N246)/3</f>
        <v>37.391301147324604</v>
      </c>
      <c r="P246" s="44">
        <f>'4.1.1'!H262/1.05</f>
        <v>46.110339003125844</v>
      </c>
      <c r="Q246" s="45">
        <f t="shared" si="35"/>
        <v>35.310339003125847</v>
      </c>
      <c r="R246" s="44">
        <f>SUM(Q244:Q246)/3</f>
        <v>34.532155774245098</v>
      </c>
      <c r="S246" s="91">
        <f t="shared" si="32"/>
        <v>1.0181274464591752</v>
      </c>
      <c r="T246" s="44">
        <f>AVERAGE(G235:G246)</f>
        <v>90.373850402439857</v>
      </c>
      <c r="U246" s="44">
        <f>AVERAGE(H235:H246)</f>
        <v>35.977183735773195</v>
      </c>
      <c r="V246" s="44">
        <f>AVERAGE(J235:J246)</f>
        <v>86.338769710144945</v>
      </c>
      <c r="W246" s="44">
        <f>AVERAGE(K235:K246)</f>
        <v>31.942103043478273</v>
      </c>
    </row>
    <row r="247" spans="1:23" ht="14.25" customHeight="1" x14ac:dyDescent="0.25">
      <c r="A247" s="106">
        <v>2010</v>
      </c>
      <c r="B247" s="105">
        <v>40179</v>
      </c>
      <c r="C247" s="28" t="s">
        <v>6</v>
      </c>
      <c r="D247" s="44"/>
      <c r="E247" s="45"/>
      <c r="F247" s="44"/>
      <c r="G247" s="44">
        <f>'4.1.1'!F263/1.175</f>
        <v>96.43489740835355</v>
      </c>
      <c r="H247" s="44">
        <f t="shared" si="33"/>
        <v>40.244897408353552</v>
      </c>
      <c r="I247" s="44"/>
      <c r="J247" s="44">
        <f>'4.1.1'!E263/1.175</f>
        <v>94.884117446808503</v>
      </c>
      <c r="K247" s="44">
        <f t="shared" si="34"/>
        <v>38.694117446808505</v>
      </c>
      <c r="L247" s="44"/>
      <c r="M247" s="44">
        <f>'4.1.1'!G263/1.05</f>
        <v>40.466853233830854</v>
      </c>
      <c r="N247" s="45">
        <f t="shared" si="25"/>
        <v>40.466853233830854</v>
      </c>
      <c r="O247" s="44"/>
      <c r="P247" s="44">
        <f>'4.1.1'!H263/1.05</f>
        <v>48.228033802468751</v>
      </c>
      <c r="Q247" s="45">
        <f t="shared" si="35"/>
        <v>37.428033802468747</v>
      </c>
      <c r="R247" s="44"/>
      <c r="S247" s="91">
        <f t="shared" si="32"/>
        <v>1.5507799615450466</v>
      </c>
      <c r="T247" s="28"/>
      <c r="U247" s="28"/>
      <c r="V247" s="28"/>
      <c r="W247" s="28"/>
    </row>
    <row r="248" spans="1:23" ht="14.25" customHeight="1" x14ac:dyDescent="0.25">
      <c r="A248" s="106">
        <v>2010</v>
      </c>
      <c r="B248" s="105">
        <v>40210</v>
      </c>
      <c r="C248" s="28"/>
      <c r="D248" s="44"/>
      <c r="E248" s="45"/>
      <c r="F248" s="44"/>
      <c r="G248" s="44">
        <f>'4.1.1'!F264/1.175</f>
        <v>96.497856994556727</v>
      </c>
      <c r="H248" s="44">
        <f t="shared" si="33"/>
        <v>40.30785699455673</v>
      </c>
      <c r="I248" s="44"/>
      <c r="J248" s="44">
        <f>'4.1.1'!E264/1.175</f>
        <v>95.017825531914895</v>
      </c>
      <c r="K248" s="44">
        <f t="shared" si="34"/>
        <v>38.827825531914897</v>
      </c>
      <c r="L248" s="44"/>
      <c r="M248" s="44">
        <f>'4.1.1'!G264/1.05</f>
        <v>41.141257995735607</v>
      </c>
      <c r="N248" s="45">
        <f t="shared" si="25"/>
        <v>41.141257995735607</v>
      </c>
      <c r="O248" s="44"/>
      <c r="P248" s="44">
        <f>'4.1.1'!H264/1.05</f>
        <v>47.662016509859058</v>
      </c>
      <c r="Q248" s="45">
        <f t="shared" si="35"/>
        <v>36.86201650985906</v>
      </c>
      <c r="R248" s="44"/>
      <c r="S248" s="91">
        <f t="shared" si="32"/>
        <v>1.4800314626418327</v>
      </c>
      <c r="T248" s="28"/>
      <c r="U248" s="28"/>
      <c r="V248" s="28"/>
      <c r="W248" s="28"/>
    </row>
    <row r="249" spans="1:23" ht="14.25" customHeight="1" x14ac:dyDescent="0.25">
      <c r="A249" s="106">
        <v>2010</v>
      </c>
      <c r="B249" s="105">
        <v>40238</v>
      </c>
      <c r="C249" s="28"/>
      <c r="D249" s="44"/>
      <c r="E249" s="45"/>
      <c r="F249" s="44"/>
      <c r="G249" s="44">
        <f>'4.1.1'!F265/1.175</f>
        <v>98.897515774650444</v>
      </c>
      <c r="H249" s="44">
        <f t="shared" si="33"/>
        <v>42.707515774650446</v>
      </c>
      <c r="I249" s="44">
        <f>SUM(H247:H249)/3</f>
        <v>41.086756725853576</v>
      </c>
      <c r="J249" s="44">
        <f>'4.1.1'!E265/1.175</f>
        <v>98.271283404255314</v>
      </c>
      <c r="K249" s="44">
        <f t="shared" si="34"/>
        <v>42.081283404255316</v>
      </c>
      <c r="L249" s="44">
        <f>SUM(K247:K249)/3</f>
        <v>39.867742127659575</v>
      </c>
      <c r="M249" s="44">
        <f>'4.1.1'!G265/1.05</f>
        <v>42.96918088130775</v>
      </c>
      <c r="N249" s="45">
        <f t="shared" si="25"/>
        <v>42.96918088130775</v>
      </c>
      <c r="O249" s="44">
        <f>SUM(N247:N249)/3</f>
        <v>41.525764036958073</v>
      </c>
      <c r="P249" s="44">
        <f>'4.1.1'!H265/1.05</f>
        <v>50.001732350775285</v>
      </c>
      <c r="Q249" s="45">
        <f t="shared" si="35"/>
        <v>39.201732350775288</v>
      </c>
      <c r="R249" s="44">
        <f>SUM(Q247:Q249)/3</f>
        <v>37.830594221034367</v>
      </c>
      <c r="S249" s="91">
        <f t="shared" si="32"/>
        <v>0.62623237039512958</v>
      </c>
      <c r="T249" s="28"/>
      <c r="U249" s="28"/>
      <c r="V249" s="28"/>
      <c r="W249" s="28"/>
    </row>
    <row r="250" spans="1:23" ht="14.25" customHeight="1" x14ac:dyDescent="0.25">
      <c r="A250" s="106">
        <v>2010</v>
      </c>
      <c r="B250" s="105">
        <v>40269</v>
      </c>
      <c r="C250" s="28" t="s">
        <v>4</v>
      </c>
      <c r="D250" s="44"/>
      <c r="E250" s="45"/>
      <c r="F250" s="44"/>
      <c r="G250" s="44">
        <f>'4.1.1'!F266/1.175</f>
        <v>102.96638803383314</v>
      </c>
      <c r="H250" s="44">
        <f t="shared" ref="H250:H255" si="36">G250-57.19</f>
        <v>45.776388033833143</v>
      </c>
      <c r="I250" s="44"/>
      <c r="J250" s="44">
        <f>'4.1.1'!E266/1.175</f>
        <v>101.95999319148937</v>
      </c>
      <c r="K250" s="44">
        <f t="shared" ref="K250:K255" si="37">J250-57.19</f>
        <v>44.769993191489377</v>
      </c>
      <c r="L250" s="44"/>
      <c r="M250" s="44">
        <f>'4.1.1'!G266/1.05</f>
        <v>44.4595174637019</v>
      </c>
      <c r="N250" s="45">
        <f t="shared" si="25"/>
        <v>44.4595174637019</v>
      </c>
      <c r="O250" s="44"/>
      <c r="P250" s="44">
        <f>'4.1.1'!H266/1.05</f>
        <v>52.52881088847348</v>
      </c>
      <c r="Q250" s="45">
        <f t="shared" ref="Q250:Q255" si="38">P250-10.99</f>
        <v>41.538810888473478</v>
      </c>
      <c r="R250" s="44"/>
      <c r="S250" s="91">
        <f t="shared" si="32"/>
        <v>1.0063948423437665</v>
      </c>
      <c r="T250" s="28"/>
      <c r="U250" s="28"/>
      <c r="V250" s="28"/>
      <c r="W250" s="28"/>
    </row>
    <row r="251" spans="1:23" ht="14.25" customHeight="1" x14ac:dyDescent="0.25">
      <c r="A251" s="106">
        <v>2010</v>
      </c>
      <c r="B251" s="105">
        <v>40299</v>
      </c>
      <c r="C251" s="28"/>
      <c r="D251" s="44"/>
      <c r="E251" s="45"/>
      <c r="F251" s="44"/>
      <c r="G251" s="44">
        <f>'4.1.1'!F267/1.175</f>
        <v>104.47125177154514</v>
      </c>
      <c r="H251" s="44">
        <f t="shared" si="36"/>
        <v>47.281251771545143</v>
      </c>
      <c r="I251" s="44"/>
      <c r="J251" s="44">
        <f>'4.1.1'!E267/1.175</f>
        <v>103.1312229787234</v>
      </c>
      <c r="K251" s="44">
        <f t="shared" si="37"/>
        <v>45.941222978723403</v>
      </c>
      <c r="L251" s="44"/>
      <c r="M251" s="44">
        <f>'4.1.1'!G267/1.05</f>
        <v>45.155789927911464</v>
      </c>
      <c r="N251" s="45">
        <f t="shared" si="25"/>
        <v>45.155789927911464</v>
      </c>
      <c r="O251" s="44"/>
      <c r="P251" s="44">
        <f>'4.1.1'!H267/1.05</f>
        <v>53.74182205811924</v>
      </c>
      <c r="Q251" s="45">
        <f t="shared" si="38"/>
        <v>42.751822058119238</v>
      </c>
      <c r="R251" s="44"/>
      <c r="S251" s="91">
        <f t="shared" si="32"/>
        <v>1.3400287928217409</v>
      </c>
      <c r="T251" s="28"/>
      <c r="U251" s="28"/>
      <c r="V251" s="28"/>
      <c r="W251" s="28"/>
    </row>
    <row r="252" spans="1:23" ht="14.25" customHeight="1" x14ac:dyDescent="0.25">
      <c r="A252" s="106">
        <v>2010</v>
      </c>
      <c r="B252" s="105">
        <v>40330</v>
      </c>
      <c r="C252" s="28"/>
      <c r="D252" s="44"/>
      <c r="E252" s="45"/>
      <c r="F252" s="44"/>
      <c r="G252" s="44">
        <f>'4.1.1'!F268/1.175</f>
        <v>102.22698796703347</v>
      </c>
      <c r="H252" s="44">
        <f t="shared" si="36"/>
        <v>45.036987967033468</v>
      </c>
      <c r="I252" s="44">
        <f>SUM(H250:H252)/3</f>
        <v>46.031542590803916</v>
      </c>
      <c r="J252" s="44">
        <f>'4.1.1'!E268/1.175</f>
        <v>100.17095829787233</v>
      </c>
      <c r="K252" s="44">
        <f t="shared" si="37"/>
        <v>42.980958297872334</v>
      </c>
      <c r="L252" s="44">
        <f>SUM(K250:K252)/3</f>
        <v>44.564058156028374</v>
      </c>
      <c r="M252" s="44">
        <f>'4.1.1'!G268/1.05</f>
        <v>44.525892222560671</v>
      </c>
      <c r="N252" s="45">
        <f t="shared" si="25"/>
        <v>44.525892222560671</v>
      </c>
      <c r="O252" s="44">
        <f>SUM(N250:N252)/3</f>
        <v>44.713733204724669</v>
      </c>
      <c r="P252" s="44">
        <f>'4.1.1'!H268/1.05</f>
        <v>52.676131769891903</v>
      </c>
      <c r="Q252" s="45">
        <f t="shared" si="38"/>
        <v>41.686131769891901</v>
      </c>
      <c r="R252" s="44">
        <f>SUM(Q250:Q252)/3</f>
        <v>41.992254905494875</v>
      </c>
      <c r="S252" s="91">
        <f t="shared" si="32"/>
        <v>2.0560296691611342</v>
      </c>
      <c r="T252" s="28"/>
      <c r="U252" s="28"/>
      <c r="V252" s="28"/>
      <c r="W252" s="28"/>
    </row>
    <row r="253" spans="1:23" ht="14.25" customHeight="1" x14ac:dyDescent="0.25">
      <c r="A253" s="106">
        <v>2010</v>
      </c>
      <c r="B253" s="105">
        <v>40360</v>
      </c>
      <c r="C253" s="28"/>
      <c r="D253" s="44"/>
      <c r="E253" s="45"/>
      <c r="F253" s="44"/>
      <c r="G253" s="44">
        <f>'4.1.1'!F269/1.175</f>
        <v>101.8400048745701</v>
      </c>
      <c r="H253" s="44">
        <f t="shared" si="36"/>
        <v>44.650004874570101</v>
      </c>
      <c r="I253" s="44"/>
      <c r="J253" s="44">
        <f>'4.1.1'!E269/1.175</f>
        <v>99.764961702127678</v>
      </c>
      <c r="K253" s="44">
        <f t="shared" si="37"/>
        <v>42.57496170212768</v>
      </c>
      <c r="L253" s="44"/>
      <c r="M253" s="44">
        <f>'4.1.1'!G269/1.05</f>
        <v>42.336969489288258</v>
      </c>
      <c r="N253" s="45">
        <f t="shared" si="25"/>
        <v>42.336969489288258</v>
      </c>
      <c r="O253" s="44"/>
      <c r="P253" s="44">
        <f>'4.1.1'!H269/1.05</f>
        <v>50.784370735425128</v>
      </c>
      <c r="Q253" s="45">
        <f t="shared" si="38"/>
        <v>39.794370735425126</v>
      </c>
      <c r="R253" s="44"/>
      <c r="S253" s="91">
        <f t="shared" si="32"/>
        <v>2.0750431724424203</v>
      </c>
      <c r="T253" s="28"/>
      <c r="U253" s="28"/>
      <c r="V253" s="28"/>
      <c r="W253" s="28"/>
    </row>
    <row r="254" spans="1:23" ht="14.25" customHeight="1" x14ac:dyDescent="0.25">
      <c r="A254" s="106">
        <v>2010</v>
      </c>
      <c r="B254" s="105">
        <v>40391</v>
      </c>
      <c r="C254" s="28"/>
      <c r="D254" s="44"/>
      <c r="E254" s="45"/>
      <c r="F254" s="44"/>
      <c r="G254" s="44">
        <f>'4.1.1'!F270/1.175</f>
        <v>101.00936459076179</v>
      </c>
      <c r="H254" s="44">
        <f t="shared" si="36"/>
        <v>43.819364590761793</v>
      </c>
      <c r="I254" s="44"/>
      <c r="J254" s="44">
        <f>'4.1.1'!E270/1.175</f>
        <v>98.889493617021273</v>
      </c>
      <c r="K254" s="44">
        <f t="shared" si="37"/>
        <v>41.699493617021275</v>
      </c>
      <c r="L254" s="44"/>
      <c r="M254" s="44">
        <f>'4.1.1'!G270/1.05</f>
        <v>42.080418062747491</v>
      </c>
      <c r="N254" s="45">
        <f t="shared" si="25"/>
        <v>42.080418062747491</v>
      </c>
      <c r="O254" s="44"/>
      <c r="P254" s="44">
        <f>'4.1.1'!H270/1.05</f>
        <v>50.370321391236274</v>
      </c>
      <c r="Q254" s="45">
        <f t="shared" si="38"/>
        <v>39.380321391236272</v>
      </c>
      <c r="R254" s="44"/>
      <c r="S254" s="91">
        <f t="shared" si="32"/>
        <v>2.1198709737405181</v>
      </c>
      <c r="T254" s="28"/>
      <c r="U254" s="28"/>
      <c r="V254" s="28"/>
      <c r="W254" s="28"/>
    </row>
    <row r="255" spans="1:23" ht="14.25" customHeight="1" x14ac:dyDescent="0.25">
      <c r="A255" s="106">
        <v>2010</v>
      </c>
      <c r="B255" s="105">
        <v>40422</v>
      </c>
      <c r="C255" s="28"/>
      <c r="D255" s="44"/>
      <c r="E255" s="45"/>
      <c r="F255" s="44"/>
      <c r="G255" s="44">
        <f>'4.1.1'!F271/1.175</f>
        <v>99.727409527076432</v>
      </c>
      <c r="H255" s="44">
        <f t="shared" si="36"/>
        <v>42.537409527076434</v>
      </c>
      <c r="I255" s="44">
        <f>SUM(H253:H255)/3</f>
        <v>43.668926330802776</v>
      </c>
      <c r="J255" s="44">
        <f>'4.1.1'!E271/1.175</f>
        <v>97.544317446808492</v>
      </c>
      <c r="K255" s="44">
        <f t="shared" si="37"/>
        <v>40.354317446808494</v>
      </c>
      <c r="L255" s="44">
        <f>SUM(K253:K255)/3</f>
        <v>41.54292425531915</v>
      </c>
      <c r="M255" s="44">
        <f>'4.1.1'!G271/1.05</f>
        <v>40.882692405320334</v>
      </c>
      <c r="N255" s="45">
        <f t="shared" si="25"/>
        <v>40.882692405320334</v>
      </c>
      <c r="O255" s="44">
        <f>SUM(N253:N255)/3</f>
        <v>41.766693319118694</v>
      </c>
      <c r="P255" s="44">
        <f>'4.1.1'!H271/1.05</f>
        <v>50.466214525174188</v>
      </c>
      <c r="Q255" s="45">
        <f t="shared" si="38"/>
        <v>39.476214525174186</v>
      </c>
      <c r="R255" s="44">
        <f>SUM(Q253:Q255)/3</f>
        <v>39.550302217278528</v>
      </c>
      <c r="S255" s="91">
        <f t="shared" si="32"/>
        <v>2.1830920802679401</v>
      </c>
      <c r="T255" s="28"/>
      <c r="U255" s="28"/>
      <c r="V255" s="28"/>
      <c r="W255" s="28"/>
    </row>
    <row r="256" spans="1:23" ht="14.25" customHeight="1" x14ac:dyDescent="0.25">
      <c r="A256" s="106">
        <v>2010</v>
      </c>
      <c r="B256" s="105">
        <v>40452</v>
      </c>
      <c r="C256" s="28" t="s">
        <v>4</v>
      </c>
      <c r="D256" s="44"/>
      <c r="E256" s="45"/>
      <c r="F256" s="44"/>
      <c r="G256" s="44">
        <f>'4.1.1'!F272/1.175</f>
        <v>102.6296112079004</v>
      </c>
      <c r="H256" s="44">
        <f>G256-58.19</f>
        <v>44.439611207900398</v>
      </c>
      <c r="I256" s="44"/>
      <c r="J256" s="44">
        <f>'4.1.1'!E272/1.175</f>
        <v>99.746473191489343</v>
      </c>
      <c r="K256" s="44">
        <f>J256-58.19</f>
        <v>41.556473191489346</v>
      </c>
      <c r="L256" s="44"/>
      <c r="M256" s="44">
        <f>'4.1.1'!G272/1.05</f>
        <v>43.144726621992078</v>
      </c>
      <c r="N256" s="45">
        <f t="shared" si="25"/>
        <v>43.144726621992078</v>
      </c>
      <c r="O256" s="44"/>
      <c r="P256" s="44">
        <f>'4.1.1'!H272/1.05</f>
        <v>52.216125693275046</v>
      </c>
      <c r="Q256" s="45">
        <f>P256-11.18</f>
        <v>41.036125693275046</v>
      </c>
      <c r="R256" s="44"/>
      <c r="S256" s="91">
        <f t="shared" ref="S256:S287" si="39">H256-K256</f>
        <v>2.8831380164110527</v>
      </c>
      <c r="T256" s="28"/>
      <c r="U256" s="28"/>
      <c r="V256" s="28"/>
      <c r="W256" s="28"/>
    </row>
    <row r="257" spans="1:23" ht="14.25" customHeight="1" x14ac:dyDescent="0.25">
      <c r="A257" s="106">
        <v>2010</v>
      </c>
      <c r="B257" s="105">
        <v>40483</v>
      </c>
      <c r="C257" s="28"/>
      <c r="D257" s="44"/>
      <c r="E257" s="45"/>
      <c r="F257" s="44"/>
      <c r="G257" s="44">
        <f>'4.1.1'!F273/1.175</f>
        <v>104.22960759710776</v>
      </c>
      <c r="H257" s="44">
        <f>G257-58.19</f>
        <v>46.039607597107761</v>
      </c>
      <c r="I257" s="44"/>
      <c r="J257" s="44">
        <f>'4.1.1'!E273/1.175</f>
        <v>101.02285191489361</v>
      </c>
      <c r="K257" s="44">
        <f>J257-58.19</f>
        <v>42.83285191489361</v>
      </c>
      <c r="L257" s="44"/>
      <c r="M257" s="44">
        <f>'4.1.1'!G273/1.05</f>
        <v>44.424225809726885</v>
      </c>
      <c r="N257" s="45">
        <f t="shared" si="25"/>
        <v>44.424225809726885</v>
      </c>
      <c r="O257" s="44"/>
      <c r="P257" s="44">
        <f>'4.1.1'!H273/1.05</f>
        <v>53.129649255614432</v>
      </c>
      <c r="Q257" s="45">
        <f>P257-11.18</f>
        <v>41.949649255614432</v>
      </c>
      <c r="R257" s="44"/>
      <c r="S257" s="91">
        <f t="shared" si="39"/>
        <v>3.2067556822141512</v>
      </c>
      <c r="T257" s="28"/>
      <c r="U257" s="28"/>
      <c r="V257" s="28"/>
      <c r="W257" s="28"/>
    </row>
    <row r="258" spans="1:23" ht="14.25" customHeight="1" x14ac:dyDescent="0.25">
      <c r="A258" s="106">
        <v>2010</v>
      </c>
      <c r="B258" s="105">
        <v>40513</v>
      </c>
      <c r="C258" s="28"/>
      <c r="D258" s="44"/>
      <c r="E258" s="45"/>
      <c r="F258" s="44"/>
      <c r="G258" s="44">
        <f>'4.1.1'!F274/1.175</f>
        <v>107.02955524061419</v>
      </c>
      <c r="H258" s="44">
        <f>G258-58.19</f>
        <v>48.839555240614189</v>
      </c>
      <c r="I258" s="44">
        <f>SUM(H256:H258)/3</f>
        <v>46.43959134854078</v>
      </c>
      <c r="J258" s="44">
        <f>'4.1.1'!E274/1.175</f>
        <v>103.49509872340427</v>
      </c>
      <c r="K258" s="44">
        <f>J258-58.19</f>
        <v>45.305098723404271</v>
      </c>
      <c r="L258" s="44">
        <f>SUM(K256:K258)/3</f>
        <v>43.23147460992908</v>
      </c>
      <c r="M258" s="44">
        <f>'4.1.1'!G274/1.05</f>
        <v>47.855666818966391</v>
      </c>
      <c r="N258" s="45">
        <f t="shared" si="25"/>
        <v>47.855666818966391</v>
      </c>
      <c r="O258" s="44">
        <f>SUM(N256:N258)/3</f>
        <v>45.141539750228453</v>
      </c>
      <c r="P258" s="44">
        <f>'4.1.1'!H274/1.05</f>
        <v>56.970966130585467</v>
      </c>
      <c r="Q258" s="45">
        <f>P258-11.18</f>
        <v>45.790966130585467</v>
      </c>
      <c r="R258" s="44">
        <f>SUM(Q256:Q258)/3</f>
        <v>42.925580359824984</v>
      </c>
      <c r="S258" s="91">
        <f t="shared" si="39"/>
        <v>3.534456517209918</v>
      </c>
      <c r="T258" s="44">
        <f>AVERAGE(G247:G258)</f>
        <v>101.49670424900027</v>
      </c>
      <c r="U258" s="44">
        <f>AVERAGE(H247:H258)</f>
        <v>44.306704249000262</v>
      </c>
      <c r="V258" s="44">
        <f>AVERAGE(J247:J258)</f>
        <v>99.491549787234035</v>
      </c>
      <c r="W258" s="44">
        <f>AVERAGE(K247:K258)</f>
        <v>42.301549787234045</v>
      </c>
    </row>
    <row r="259" spans="1:23" ht="14.25" customHeight="1" x14ac:dyDescent="0.25">
      <c r="A259" s="106">
        <v>2011</v>
      </c>
      <c r="B259" s="105">
        <v>40544</v>
      </c>
      <c r="C259" s="28" t="s">
        <v>5</v>
      </c>
      <c r="D259" s="44"/>
      <c r="E259" s="45"/>
      <c r="F259" s="44"/>
      <c r="G259" s="44">
        <f>'4.1.1'!F275/1.2</f>
        <v>110.06487834819366</v>
      </c>
      <c r="H259" s="44">
        <f>G259-58.95</f>
        <v>51.114878348193656</v>
      </c>
      <c r="I259" s="44"/>
      <c r="J259" s="44">
        <f>'4.1.1'!E275/1.2</f>
        <v>106.27142991691949</v>
      </c>
      <c r="K259" s="44">
        <f>J259-58.95</f>
        <v>47.321429916919485</v>
      </c>
      <c r="L259" s="44"/>
      <c r="M259" s="44">
        <f>'4.1.1'!G275/1.05</f>
        <v>52.511156540463922</v>
      </c>
      <c r="N259" s="45">
        <f t="shared" si="25"/>
        <v>52.511156540463922</v>
      </c>
      <c r="O259" s="44"/>
      <c r="P259" s="44">
        <f>'4.1.1'!H275/1.05</f>
        <v>58.953854828987538</v>
      </c>
      <c r="Q259" s="45">
        <f>P259-11.33</f>
        <v>47.62385482898754</v>
      </c>
      <c r="R259" s="44"/>
      <c r="S259" s="91">
        <f t="shared" si="39"/>
        <v>3.7934484312741716</v>
      </c>
      <c r="T259" s="28"/>
      <c r="U259" s="28"/>
      <c r="V259" s="28"/>
      <c r="W259" s="28"/>
    </row>
    <row r="260" spans="1:23" ht="14.25" customHeight="1" x14ac:dyDescent="0.25">
      <c r="A260" s="106">
        <v>2011</v>
      </c>
      <c r="B260" s="105">
        <v>40575</v>
      </c>
      <c r="C260" s="28"/>
      <c r="D260" s="44"/>
      <c r="E260" s="45"/>
      <c r="F260" s="44"/>
      <c r="G260" s="44">
        <f>'4.1.1'!F276/1.2</f>
        <v>111.20476177290428</v>
      </c>
      <c r="H260" s="44">
        <f>G260-58.95</f>
        <v>52.254761772904274</v>
      </c>
      <c r="I260" s="44"/>
      <c r="J260" s="44">
        <f>'4.1.1'!E276/1.2</f>
        <v>106.97173775107571</v>
      </c>
      <c r="K260" s="44">
        <f>J260-58.95</f>
        <v>48.021737751075705</v>
      </c>
      <c r="L260" s="44"/>
      <c r="M260" s="44">
        <f>'4.1.1'!G276/1.05</f>
        <v>52.950296236202277</v>
      </c>
      <c r="N260" s="45">
        <f t="shared" si="25"/>
        <v>52.950296236202277</v>
      </c>
      <c r="O260" s="44"/>
      <c r="P260" s="44">
        <f>'4.1.1'!H276/1.05</f>
        <v>61.131717824448025</v>
      </c>
      <c r="Q260" s="45">
        <f>P260-11.33</f>
        <v>49.801717824448026</v>
      </c>
      <c r="R260" s="44"/>
      <c r="S260" s="91">
        <f t="shared" si="39"/>
        <v>4.2330240218285695</v>
      </c>
      <c r="T260" s="28"/>
      <c r="U260" s="28"/>
      <c r="V260" s="28"/>
      <c r="W260" s="28"/>
    </row>
    <row r="261" spans="1:23" ht="14.25" customHeight="1" x14ac:dyDescent="0.25">
      <c r="A261" s="106">
        <v>2011</v>
      </c>
      <c r="B261" s="105">
        <v>40603</v>
      </c>
      <c r="C261" s="28"/>
      <c r="D261" s="44"/>
      <c r="E261" s="45"/>
      <c r="F261" s="44"/>
      <c r="G261" s="44">
        <f>'4.1.1'!F277/1.2</f>
        <v>115.10523388898118</v>
      </c>
      <c r="H261" s="44">
        <f>G261-58.95</f>
        <v>56.155233888981172</v>
      </c>
      <c r="I261" s="44">
        <f>SUM(H259:H261)/3</f>
        <v>53.174958003359698</v>
      </c>
      <c r="J261" s="44">
        <f>'4.1.1'!E277/1.2</f>
        <v>109.9103216148157</v>
      </c>
      <c r="K261" s="44">
        <f>J261-58.95</f>
        <v>50.960321614815697</v>
      </c>
      <c r="L261" s="44">
        <f>SUM(K259:K261)/3</f>
        <v>48.767829760936962</v>
      </c>
      <c r="M261" s="44">
        <f>'4.1.1'!G277/1.05</f>
        <v>54.854266538830295</v>
      </c>
      <c r="N261" s="45">
        <f t="shared" si="25"/>
        <v>54.854266538830295</v>
      </c>
      <c r="O261" s="44">
        <f>SUM(N259:N261)/3</f>
        <v>53.438573105165496</v>
      </c>
      <c r="P261" s="44">
        <f>'4.1.1'!H277/1.05</f>
        <v>63.910539272251718</v>
      </c>
      <c r="Q261" s="45">
        <f>P261-11.33</f>
        <v>52.58053927225172</v>
      </c>
      <c r="R261" s="44">
        <f>SUM(Q259:Q261)/3</f>
        <v>50.002037308562429</v>
      </c>
      <c r="S261" s="91">
        <f t="shared" si="39"/>
        <v>5.1949122741654747</v>
      </c>
      <c r="T261" s="28"/>
      <c r="U261" s="28"/>
      <c r="V261" s="28"/>
      <c r="W261" s="28"/>
    </row>
    <row r="262" spans="1:23" ht="14.25" customHeight="1" x14ac:dyDescent="0.25">
      <c r="A262" s="106">
        <v>2011</v>
      </c>
      <c r="B262" s="105">
        <v>40634</v>
      </c>
      <c r="C262" s="28" t="s">
        <v>4</v>
      </c>
      <c r="D262" s="44"/>
      <c r="E262" s="44"/>
      <c r="F262" s="44"/>
      <c r="G262" s="44">
        <f>'4.1.1'!F278/1.2</f>
        <v>117.60231766074095</v>
      </c>
      <c r="H262" s="44">
        <f t="shared" ref="H262:H283" si="40">G262-57.95</f>
        <v>59.652317660740948</v>
      </c>
      <c r="I262" s="44"/>
      <c r="J262" s="44">
        <f>'4.1.1'!E278/1.2</f>
        <v>112.28517141554141</v>
      </c>
      <c r="K262" s="44">
        <f t="shared" ref="K262:K302" si="41">J262-57.95</f>
        <v>54.33517141554141</v>
      </c>
      <c r="L262" s="44"/>
      <c r="M262" s="44">
        <f>'4.1.1'!G278/1.05</f>
        <v>58.293556555301528</v>
      </c>
      <c r="N262" s="45">
        <f t="shared" si="25"/>
        <v>58.293556555301528</v>
      </c>
      <c r="O262" s="44"/>
      <c r="P262" s="44">
        <f>'4.1.1'!H278/1.05</f>
        <v>67.940349257635191</v>
      </c>
      <c r="Q262" s="45">
        <f t="shared" ref="Q262:Q278" si="42">P262-11.14</f>
        <v>56.80034925763519</v>
      </c>
      <c r="R262" s="44"/>
      <c r="S262" s="91">
        <f t="shared" si="39"/>
        <v>5.3171462451995382</v>
      </c>
      <c r="T262" s="28"/>
      <c r="U262" s="28"/>
      <c r="V262" s="28"/>
      <c r="W262" s="28"/>
    </row>
    <row r="263" spans="1:23" ht="14.25" customHeight="1" x14ac:dyDescent="0.25">
      <c r="A263" s="106">
        <v>2011</v>
      </c>
      <c r="B263" s="105">
        <v>40664</v>
      </c>
      <c r="C263" s="28"/>
      <c r="D263" s="44"/>
      <c r="E263" s="44"/>
      <c r="F263" s="44"/>
      <c r="G263" s="44">
        <f>'4.1.1'!F279/1.2</f>
        <v>117.9227280279116</v>
      </c>
      <c r="H263" s="44">
        <f t="shared" si="40"/>
        <v>59.9727280279116</v>
      </c>
      <c r="I263" s="44"/>
      <c r="J263" s="44">
        <f>'4.1.1'!E279/1.2</f>
        <v>113.92172089703172</v>
      </c>
      <c r="K263" s="44">
        <f t="shared" si="41"/>
        <v>55.971720897031716</v>
      </c>
      <c r="L263" s="44"/>
      <c r="M263" s="44">
        <f>'4.1.1'!G279/1.05</f>
        <v>57.535875310371956</v>
      </c>
      <c r="N263" s="45">
        <f t="shared" ref="N263:N275" si="43">M263-0</f>
        <v>57.535875310371956</v>
      </c>
      <c r="O263" s="44"/>
      <c r="P263" s="44">
        <f>'4.1.1'!H279/1.05</f>
        <v>65.840822370951614</v>
      </c>
      <c r="Q263" s="45">
        <f t="shared" si="42"/>
        <v>54.700822370951613</v>
      </c>
      <c r="R263" s="44"/>
      <c r="S263" s="91">
        <f t="shared" si="39"/>
        <v>4.0010071308798842</v>
      </c>
      <c r="T263" s="28"/>
      <c r="U263" s="28"/>
      <c r="V263" s="28"/>
      <c r="W263" s="28"/>
    </row>
    <row r="264" spans="1:23" ht="14.25" customHeight="1" x14ac:dyDescent="0.25">
      <c r="A264" s="106">
        <v>2011</v>
      </c>
      <c r="B264" s="105">
        <v>40695</v>
      </c>
      <c r="C264" s="28"/>
      <c r="D264" s="44"/>
      <c r="E264" s="44"/>
      <c r="F264" s="44"/>
      <c r="G264" s="44">
        <f>'4.1.1'!F280/1.2</f>
        <v>116.36862574070999</v>
      </c>
      <c r="H264" s="44">
        <f t="shared" si="40"/>
        <v>58.418625740709984</v>
      </c>
      <c r="I264" s="44">
        <f>SUM(H262:H264)/3</f>
        <v>59.347890476454175</v>
      </c>
      <c r="J264" s="44">
        <f>'4.1.1'!E280/1.2</f>
        <v>112.97062191422283</v>
      </c>
      <c r="K264" s="44">
        <f t="shared" si="41"/>
        <v>55.020621914222829</v>
      </c>
      <c r="L264" s="44">
        <f>SUM(K262:K264)/3</f>
        <v>55.109171408931985</v>
      </c>
      <c r="M264" s="44">
        <f>'4.1.1'!G280/1.05</f>
        <v>56.034225729527748</v>
      </c>
      <c r="N264" s="45">
        <f t="shared" si="43"/>
        <v>56.034225729527748</v>
      </c>
      <c r="O264" s="44">
        <f>SUM(N262:N264)/3</f>
        <v>57.287885865067075</v>
      </c>
      <c r="P264" s="44">
        <f>'4.1.1'!H280/1.05</f>
        <v>64.87880606200477</v>
      </c>
      <c r="Q264" s="45">
        <f t="shared" si="42"/>
        <v>53.73880606200477</v>
      </c>
      <c r="R264" s="44">
        <f>SUM(Q262:Q264)/3</f>
        <v>55.079992563530517</v>
      </c>
      <c r="S264" s="91">
        <f t="shared" si="39"/>
        <v>3.3980038264871553</v>
      </c>
      <c r="T264" s="28"/>
      <c r="U264" s="28"/>
      <c r="V264" s="28"/>
      <c r="W264" s="28"/>
    </row>
    <row r="265" spans="1:23" ht="14.25" customHeight="1" x14ac:dyDescent="0.25">
      <c r="A265" s="106">
        <v>2011</v>
      </c>
      <c r="B265" s="105">
        <v>40725</v>
      </c>
      <c r="C265" s="28"/>
      <c r="D265" s="90"/>
      <c r="E265" s="44"/>
      <c r="F265" s="44"/>
      <c r="G265" s="44">
        <f>'4.1.1'!F281/1.2</f>
        <v>116.18451339277473</v>
      </c>
      <c r="H265" s="44">
        <f t="shared" si="40"/>
        <v>58.23451339277473</v>
      </c>
      <c r="I265" s="44"/>
      <c r="J265" s="44">
        <f>'4.1.1'!E281/1.2</f>
        <v>112.58843763012315</v>
      </c>
      <c r="K265" s="44">
        <f t="shared" si="41"/>
        <v>54.63843763012315</v>
      </c>
      <c r="L265" s="44"/>
      <c r="M265" s="44">
        <f>'4.1.1'!G281/1.05</f>
        <v>55.843798706885956</v>
      </c>
      <c r="N265" s="45">
        <f t="shared" si="43"/>
        <v>55.843798706885956</v>
      </c>
      <c r="O265" s="44"/>
      <c r="P265" s="44">
        <f>'4.1.1'!H281/1.05</f>
        <v>65.320566966689753</v>
      </c>
      <c r="Q265" s="45">
        <f t="shared" si="42"/>
        <v>54.180566966689753</v>
      </c>
      <c r="R265" s="44"/>
      <c r="S265" s="91">
        <f t="shared" si="39"/>
        <v>3.59607576265158</v>
      </c>
      <c r="T265" s="28"/>
      <c r="U265" s="28"/>
      <c r="V265" s="28"/>
      <c r="W265" s="28"/>
    </row>
    <row r="266" spans="1:23" ht="14.25" customHeight="1" x14ac:dyDescent="0.25">
      <c r="A266" s="106">
        <v>2011</v>
      </c>
      <c r="B266" s="105">
        <v>40756</v>
      </c>
      <c r="C266" s="28"/>
      <c r="D266" s="44"/>
      <c r="E266" s="44"/>
      <c r="F266" s="44"/>
      <c r="G266" s="44">
        <f>'4.1.1'!F282/1.2</f>
        <v>116.54366035332558</v>
      </c>
      <c r="H266" s="44">
        <f t="shared" si="40"/>
        <v>58.593660353325575</v>
      </c>
      <c r="I266" s="44"/>
      <c r="J266" s="44">
        <f>'4.1.1'!E282/1.2</f>
        <v>112.78810501060811</v>
      </c>
      <c r="K266" s="44">
        <f t="shared" si="41"/>
        <v>54.838105010608103</v>
      </c>
      <c r="L266" s="44"/>
      <c r="M266" s="44">
        <f>'4.1.1'!G282/1.05</f>
        <v>54.969928952479286</v>
      </c>
      <c r="N266" s="45">
        <f t="shared" si="43"/>
        <v>54.969928952479286</v>
      </c>
      <c r="O266" s="44"/>
      <c r="P266" s="44">
        <f>'4.1.1'!H282/1.05</f>
        <v>64.775478882990996</v>
      </c>
      <c r="Q266" s="45">
        <f t="shared" si="42"/>
        <v>53.635478882990995</v>
      </c>
      <c r="R266" s="44"/>
      <c r="S266" s="91">
        <f t="shared" si="39"/>
        <v>3.7555553427174715</v>
      </c>
      <c r="T266" s="28"/>
      <c r="U266" s="28"/>
      <c r="V266" s="28"/>
      <c r="W266" s="28"/>
    </row>
    <row r="267" spans="1:23" ht="14.25" customHeight="1" x14ac:dyDescent="0.25">
      <c r="A267" s="106">
        <v>2011</v>
      </c>
      <c r="B267" s="105">
        <v>40787</v>
      </c>
      <c r="C267" s="28"/>
      <c r="D267" s="44"/>
      <c r="E267" s="44"/>
      <c r="F267" s="44"/>
      <c r="G267" s="44">
        <f>'4.1.1'!F283/1.2</f>
        <v>115.95868730501557</v>
      </c>
      <c r="H267" s="44">
        <f t="shared" si="40"/>
        <v>58.00868730501557</v>
      </c>
      <c r="I267" s="44">
        <f>SUM(H265:H267)/3</f>
        <v>58.278953683705289</v>
      </c>
      <c r="J267" s="44">
        <f>'4.1.1'!E283/1.2</f>
        <v>112.29160172902665</v>
      </c>
      <c r="K267" s="44">
        <f t="shared" si="41"/>
        <v>54.34160172902665</v>
      </c>
      <c r="L267" s="44">
        <f>SUM(K265:K267)/3</f>
        <v>54.606048123252634</v>
      </c>
      <c r="M267" s="44">
        <f>'4.1.1'!G283/1.05</f>
        <v>54.343260319099237</v>
      </c>
      <c r="N267" s="45">
        <f t="shared" si="43"/>
        <v>54.343260319099237</v>
      </c>
      <c r="O267" s="44">
        <f>SUM(N265:N267)/3</f>
        <v>55.052329326154826</v>
      </c>
      <c r="P267" s="44">
        <f>'4.1.1'!H283/1.05</f>
        <v>64.728479113777979</v>
      </c>
      <c r="Q267" s="45">
        <f t="shared" si="42"/>
        <v>53.588479113777979</v>
      </c>
      <c r="R267" s="44">
        <f>SUM(Q265:Q267)/3</f>
        <v>53.801508321152909</v>
      </c>
      <c r="S267" s="91">
        <f t="shared" si="39"/>
        <v>3.6670855759889207</v>
      </c>
      <c r="T267" s="28"/>
      <c r="U267" s="28"/>
      <c r="V267" s="28"/>
      <c r="W267" s="28"/>
    </row>
    <row r="268" spans="1:23" ht="14.25" customHeight="1" x14ac:dyDescent="0.25">
      <c r="A268" s="106">
        <v>2011</v>
      </c>
      <c r="B268" s="105">
        <v>40817</v>
      </c>
      <c r="C268" s="28"/>
      <c r="D268" s="44"/>
      <c r="E268" s="44"/>
      <c r="F268" s="44"/>
      <c r="G268" s="44">
        <f>'4.1.1'!F284/1.2</f>
        <v>116.13904902992374</v>
      </c>
      <c r="H268" s="44">
        <f t="shared" si="40"/>
        <v>58.189049029923737</v>
      </c>
      <c r="I268" s="44"/>
      <c r="J268" s="44">
        <f>'4.1.1'!E284/1.2</f>
        <v>111.63789185652251</v>
      </c>
      <c r="K268" s="44">
        <f t="shared" si="41"/>
        <v>53.687891856522512</v>
      </c>
      <c r="L268" s="44"/>
      <c r="M268" s="44">
        <f>'4.1.1'!G284/1.05</f>
        <v>54.702785357818918</v>
      </c>
      <c r="N268" s="45">
        <f t="shared" si="43"/>
        <v>54.702785357818918</v>
      </c>
      <c r="O268" s="44"/>
      <c r="P268" s="44">
        <f>'4.1.1'!H284/1.05</f>
        <v>65.728806062004764</v>
      </c>
      <c r="Q268" s="45">
        <f t="shared" si="42"/>
        <v>54.588806062004764</v>
      </c>
      <c r="R268" s="44"/>
      <c r="S268" s="91">
        <f t="shared" si="39"/>
        <v>4.501157173401225</v>
      </c>
      <c r="T268" s="28"/>
      <c r="U268" s="28"/>
      <c r="V268" s="28"/>
      <c r="W268" s="28"/>
    </row>
    <row r="269" spans="1:23" ht="14.25" customHeight="1" x14ac:dyDescent="0.25">
      <c r="A269" s="106">
        <v>2011</v>
      </c>
      <c r="B269" s="105">
        <v>40848</v>
      </c>
      <c r="C269" s="90"/>
      <c r="D269" s="44"/>
      <c r="E269" s="44"/>
      <c r="F269" s="44"/>
      <c r="G269" s="44">
        <f>'4.1.1'!F285/1.2</f>
        <v>116.878476952613</v>
      </c>
      <c r="H269" s="44">
        <f t="shared" si="40"/>
        <v>58.928476952612996</v>
      </c>
      <c r="I269" s="44"/>
      <c r="J269" s="44">
        <f>'4.1.1'!E285/1.2</f>
        <v>110.9797409434299</v>
      </c>
      <c r="K269" s="44">
        <f t="shared" si="41"/>
        <v>53.0297409434299</v>
      </c>
      <c r="L269" s="44"/>
      <c r="M269" s="44">
        <f>'4.1.1'!G285/1.05</f>
        <v>55.144337094672665</v>
      </c>
      <c r="N269" s="45">
        <f t="shared" si="43"/>
        <v>55.144337094672665</v>
      </c>
      <c r="O269" s="44"/>
      <c r="P269" s="44">
        <f>'4.1.1'!H285/1.05</f>
        <v>67.23077159781522</v>
      </c>
      <c r="Q269" s="45">
        <f t="shared" si="42"/>
        <v>56.09077159781522</v>
      </c>
      <c r="R269" s="44"/>
      <c r="S269" s="91">
        <f t="shared" si="39"/>
        <v>5.8987360091830965</v>
      </c>
      <c r="T269" s="28"/>
      <c r="U269" s="28"/>
      <c r="V269" s="28"/>
      <c r="W269" s="28"/>
    </row>
    <row r="270" spans="1:23" ht="14.25" customHeight="1" x14ac:dyDescent="0.25">
      <c r="A270" s="106">
        <v>2011</v>
      </c>
      <c r="B270" s="105">
        <v>40878</v>
      </c>
      <c r="C270" s="90"/>
      <c r="D270" s="44"/>
      <c r="E270" s="44"/>
      <c r="F270" s="44"/>
      <c r="G270" s="44">
        <f>'4.1.1'!F286/1.2</f>
        <v>117.18833831754995</v>
      </c>
      <c r="H270" s="44">
        <f t="shared" si="40"/>
        <v>59.238338317549946</v>
      </c>
      <c r="I270" s="44">
        <f>SUM(H268:H270)/3</f>
        <v>58.7852881000289</v>
      </c>
      <c r="J270" s="44">
        <f>'4.1.1'!E286/1.2</f>
        <v>110.07112109134893</v>
      </c>
      <c r="K270" s="44">
        <f t="shared" si="41"/>
        <v>52.121121091348925</v>
      </c>
      <c r="L270" s="44">
        <f>SUM(K268:K270)/3</f>
        <v>52.946251297100446</v>
      </c>
      <c r="M270" s="44">
        <f>'4.1.1'!G286/1.05</f>
        <v>57.702200260589528</v>
      </c>
      <c r="N270" s="45">
        <f t="shared" si="43"/>
        <v>57.702200260589528</v>
      </c>
      <c r="O270" s="44">
        <f>SUM(N268:N270)/3</f>
        <v>55.849774237693708</v>
      </c>
      <c r="P270" s="44">
        <f>'4.1.1'!H286/1.05</f>
        <v>67.893437956765894</v>
      </c>
      <c r="Q270" s="45">
        <f t="shared" si="42"/>
        <v>56.753437956765893</v>
      </c>
      <c r="R270" s="44">
        <f>SUM(Q268:Q270)/3</f>
        <v>55.811005205528623</v>
      </c>
      <c r="S270" s="91">
        <f t="shared" si="39"/>
        <v>7.1172172262010207</v>
      </c>
      <c r="T270" s="44">
        <f>AVERAGE(G259:G270)</f>
        <v>115.59677256588701</v>
      </c>
      <c r="U270" s="44">
        <f>AVERAGE(H259:H270)</f>
        <v>57.396772565887012</v>
      </c>
      <c r="V270" s="44">
        <f>AVERAGE(J259:J270)</f>
        <v>111.05732514755552</v>
      </c>
      <c r="W270" s="44">
        <f>AVERAGE(K259:K270)</f>
        <v>52.857325147555514</v>
      </c>
    </row>
    <row r="271" spans="1:23" ht="14.25" customHeight="1" x14ac:dyDescent="0.25">
      <c r="A271" s="106">
        <v>2012</v>
      </c>
      <c r="B271" s="105">
        <v>40909</v>
      </c>
      <c r="C271" s="90"/>
      <c r="D271" s="44"/>
      <c r="E271" s="44"/>
      <c r="F271" s="44"/>
      <c r="G271" s="44">
        <f>'4.1.1'!F287/1.2</f>
        <v>117.78708441786196</v>
      </c>
      <c r="H271" s="44">
        <f t="shared" si="40"/>
        <v>59.837084417861959</v>
      </c>
      <c r="I271" s="44"/>
      <c r="J271" s="44">
        <f>'4.1.1'!E287/1.2</f>
        <v>110.73944936846907</v>
      </c>
      <c r="K271" s="44">
        <f t="shared" si="41"/>
        <v>52.789449368469064</v>
      </c>
      <c r="L271" s="44"/>
      <c r="M271" s="44">
        <f>'4.1.1'!G287/1.05</f>
        <v>58.130820856995356</v>
      </c>
      <c r="N271" s="45">
        <f t="shared" si="43"/>
        <v>58.130820856995356</v>
      </c>
      <c r="O271" s="44"/>
      <c r="P271" s="44">
        <f>'4.1.1'!H287/1.05</f>
        <v>67.375840449265326</v>
      </c>
      <c r="Q271" s="45">
        <f t="shared" si="42"/>
        <v>56.235840449265325</v>
      </c>
      <c r="R271" s="44"/>
      <c r="S271" s="91">
        <f t="shared" si="39"/>
        <v>7.0476350493928948</v>
      </c>
      <c r="T271" s="28"/>
      <c r="U271" s="28"/>
      <c r="V271" s="28"/>
      <c r="W271" s="28"/>
    </row>
    <row r="272" spans="1:23" ht="14.25" customHeight="1" x14ac:dyDescent="0.25">
      <c r="A272" s="106">
        <v>2012</v>
      </c>
      <c r="B272" s="105">
        <v>40940</v>
      </c>
      <c r="C272" s="90"/>
      <c r="D272" s="44"/>
      <c r="E272" s="44"/>
      <c r="F272" s="44"/>
      <c r="G272" s="44">
        <f>'4.1.1'!F288/1.2</f>
        <v>118.80395968322532</v>
      </c>
      <c r="H272" s="44">
        <f t="shared" si="40"/>
        <v>60.853959683225312</v>
      </c>
      <c r="I272" s="44"/>
      <c r="J272" s="44">
        <f>'4.1.1'!E288/1.2</f>
        <v>112.13113784625149</v>
      </c>
      <c r="K272" s="44">
        <f t="shared" si="41"/>
        <v>54.181137846251488</v>
      </c>
      <c r="L272" s="44"/>
      <c r="M272" s="44">
        <f>'4.1.1'!G288/1.05</f>
        <v>58.588833984807145</v>
      </c>
      <c r="N272" s="45">
        <f t="shared" si="43"/>
        <v>58.588833984807145</v>
      </c>
      <c r="O272" s="44"/>
      <c r="P272" s="44">
        <f>'4.1.1'!H288/1.05</f>
        <v>67.941910916224316</v>
      </c>
      <c r="Q272" s="45">
        <f t="shared" si="42"/>
        <v>56.801910916224315</v>
      </c>
      <c r="R272" s="44"/>
      <c r="S272" s="91">
        <f t="shared" si="39"/>
        <v>6.6728218369738244</v>
      </c>
      <c r="T272" s="28"/>
      <c r="U272" s="28"/>
      <c r="V272" s="28"/>
      <c r="W272" s="28"/>
    </row>
    <row r="273" spans="1:23" ht="14.25" customHeight="1" x14ac:dyDescent="0.25">
      <c r="A273" s="106">
        <v>2012</v>
      </c>
      <c r="B273" s="105">
        <v>40969</v>
      </c>
      <c r="C273" s="90"/>
      <c r="D273" s="44"/>
      <c r="E273" s="44"/>
      <c r="F273" s="44"/>
      <c r="G273" s="44">
        <f>'4.1.1'!F289/1.2</f>
        <v>120.86980118513594</v>
      </c>
      <c r="H273" s="44">
        <f t="shared" si="40"/>
        <v>62.919801185135938</v>
      </c>
      <c r="I273" s="44">
        <f>SUM(H271:H273)/3</f>
        <v>61.203615095407734</v>
      </c>
      <c r="J273" s="44">
        <f>'4.1.1'!E289/1.2</f>
        <v>114.72697241885274</v>
      </c>
      <c r="K273" s="44">
        <f t="shared" si="41"/>
        <v>56.776972418852736</v>
      </c>
      <c r="L273" s="44">
        <f>SUM(K271:K273)/3</f>
        <v>54.58251987785777</v>
      </c>
      <c r="M273" s="44">
        <f>'4.1.1'!G289/1.05</f>
        <v>60.261950679307454</v>
      </c>
      <c r="N273" s="45">
        <f t="shared" si="43"/>
        <v>60.261950679307454</v>
      </c>
      <c r="O273" s="44">
        <f>SUM(N271:N273)/3</f>
        <v>58.993868507036659</v>
      </c>
      <c r="P273" s="44">
        <f>'4.1.1'!H289/1.05</f>
        <v>70.176211180124227</v>
      </c>
      <c r="Q273" s="45">
        <f t="shared" si="42"/>
        <v>59.036211180124226</v>
      </c>
      <c r="R273" s="44">
        <f>SUM(Q271:Q273)/3</f>
        <v>57.357987515204627</v>
      </c>
      <c r="S273" s="91">
        <f t="shared" si="39"/>
        <v>6.142828766283202</v>
      </c>
      <c r="T273" s="28"/>
      <c r="U273" s="28"/>
      <c r="V273" s="28"/>
      <c r="W273" s="28"/>
    </row>
    <row r="274" spans="1:23" ht="14.25" customHeight="1" x14ac:dyDescent="0.25">
      <c r="A274" s="106">
        <v>2012</v>
      </c>
      <c r="B274" s="105">
        <v>41000</v>
      </c>
      <c r="C274" s="90"/>
      <c r="D274" s="44"/>
      <c r="E274" s="44"/>
      <c r="F274" s="44"/>
      <c r="G274" s="44">
        <f>'4.1.1'!F290/1.2</f>
        <v>123.15240026951687</v>
      </c>
      <c r="H274" s="44">
        <f t="shared" si="40"/>
        <v>65.202400269516872</v>
      </c>
      <c r="I274" s="44"/>
      <c r="J274" s="44">
        <f>'4.1.1'!E290/1.2</f>
        <v>118.11535353835782</v>
      </c>
      <c r="K274" s="44">
        <f t="shared" si="41"/>
        <v>60.16535353835782</v>
      </c>
      <c r="L274" s="44"/>
      <c r="M274" s="44">
        <f>'4.1.1'!G290/1.05</f>
        <v>61.333333333333336</v>
      </c>
      <c r="N274" s="45">
        <f t="shared" si="43"/>
        <v>61.333333333333336</v>
      </c>
      <c r="O274" s="44"/>
      <c r="P274" s="44">
        <f>'4.1.1'!H290/1.05</f>
        <v>71.038095238095238</v>
      </c>
      <c r="Q274" s="45">
        <f t="shared" si="42"/>
        <v>59.898095238095237</v>
      </c>
      <c r="R274" s="44"/>
      <c r="S274" s="91">
        <f t="shared" si="39"/>
        <v>5.0370467311590517</v>
      </c>
      <c r="T274" s="28"/>
      <c r="U274" s="28"/>
      <c r="V274" s="28"/>
      <c r="W274" s="28"/>
    </row>
    <row r="275" spans="1:23" ht="14.25" customHeight="1" x14ac:dyDescent="0.25">
      <c r="A275" s="106">
        <v>2012</v>
      </c>
      <c r="B275" s="105">
        <v>41030</v>
      </c>
      <c r="C275" s="90"/>
      <c r="D275" s="44"/>
      <c r="E275" s="44"/>
      <c r="F275" s="44"/>
      <c r="G275" s="44">
        <f>'4.1.1'!F291/1.2</f>
        <v>120.00908504938891</v>
      </c>
      <c r="H275" s="44">
        <f t="shared" si="40"/>
        <v>62.059085049388912</v>
      </c>
      <c r="I275" s="44"/>
      <c r="J275" s="44">
        <f>'4.1.1'!E291/1.2</f>
        <v>114.73033749999999</v>
      </c>
      <c r="K275" s="44">
        <f t="shared" si="41"/>
        <v>56.780337499999987</v>
      </c>
      <c r="L275" s="44"/>
      <c r="M275" s="44">
        <f>'4.1.1'!G291/1.05</f>
        <v>56.285037365969885</v>
      </c>
      <c r="N275" s="45">
        <f t="shared" si="43"/>
        <v>56.285037365969885</v>
      </c>
      <c r="O275" s="44"/>
      <c r="P275" s="44">
        <f>'4.1.1'!H291/1.05</f>
        <v>66.560383884193399</v>
      </c>
      <c r="Q275" s="45">
        <f t="shared" si="42"/>
        <v>55.420383884193399</v>
      </c>
      <c r="R275" s="44"/>
      <c r="S275" s="91">
        <f t="shared" si="39"/>
        <v>5.2787475493889247</v>
      </c>
      <c r="T275" s="28"/>
      <c r="U275" s="28"/>
      <c r="V275" s="28"/>
      <c r="W275" s="28"/>
    </row>
    <row r="276" spans="1:23" ht="14.25" customHeight="1" x14ac:dyDescent="0.25">
      <c r="A276" s="106">
        <v>2012</v>
      </c>
      <c r="B276" s="105">
        <v>41061</v>
      </c>
      <c r="C276" s="90"/>
      <c r="D276" s="44"/>
      <c r="E276" s="44"/>
      <c r="F276" s="44"/>
      <c r="G276" s="44">
        <f>'4.1.1'!F292/1.2</f>
        <v>114.53124309392268</v>
      </c>
      <c r="H276" s="44">
        <f t="shared" si="40"/>
        <v>56.58124309392268</v>
      </c>
      <c r="I276" s="44">
        <f>SUM(H274:H276)/3</f>
        <v>61.280909470942824</v>
      </c>
      <c r="J276" s="44">
        <f>'4.1.1'!E292/1.2</f>
        <v>109.69576333333335</v>
      </c>
      <c r="K276" s="44">
        <f t="shared" si="41"/>
        <v>51.745763333333343</v>
      </c>
      <c r="L276" s="44">
        <f>SUM(K274:K276)/3</f>
        <v>56.230484790563715</v>
      </c>
      <c r="M276" s="44">
        <f>'4.1.1'!G292/1.05</f>
        <v>51.90554171630744</v>
      </c>
      <c r="N276" s="44">
        <f t="shared" ref="N276:R276" si="44">SUM(M274:M276)/3</f>
        <v>56.507970805203549</v>
      </c>
      <c r="O276" s="44">
        <f t="shared" si="44"/>
        <v>58.04211383483559</v>
      </c>
      <c r="P276" s="44">
        <f>'4.1.1'!H292/1.05</f>
        <v>62.471067439321395</v>
      </c>
      <c r="Q276" s="45">
        <f t="shared" si="42"/>
        <v>51.331067439321394</v>
      </c>
      <c r="R276" s="44">
        <f t="shared" si="44"/>
        <v>55.54984885387001</v>
      </c>
      <c r="S276" s="91">
        <f t="shared" si="39"/>
        <v>4.8354797605893367</v>
      </c>
      <c r="T276" s="28"/>
      <c r="U276" s="28"/>
      <c r="V276" s="28"/>
      <c r="W276" s="28"/>
    </row>
    <row r="277" spans="1:23" ht="14.25" customHeight="1" x14ac:dyDescent="0.25">
      <c r="A277" s="106">
        <v>2012</v>
      </c>
      <c r="B277" s="105">
        <v>41091</v>
      </c>
      <c r="C277" s="90"/>
      <c r="D277" s="44"/>
      <c r="E277" s="44"/>
      <c r="F277" s="44"/>
      <c r="G277" s="44">
        <f>'4.1.1'!F293/1.2</f>
        <v>113.82707014900386</v>
      </c>
      <c r="H277" s="44">
        <f t="shared" si="40"/>
        <v>55.877070149003856</v>
      </c>
      <c r="I277" s="44"/>
      <c r="J277" s="44">
        <f>'4.1.1'!E293/1.2</f>
        <v>109.237295</v>
      </c>
      <c r="K277" s="44">
        <f t="shared" si="41"/>
        <v>51.287295</v>
      </c>
      <c r="L277" s="44"/>
      <c r="M277" s="44">
        <f>'4.1.1'!G293/1.05</f>
        <v>51.181441568287653</v>
      </c>
      <c r="N277" s="45">
        <f t="shared" ref="N277:N288" si="45">M277-0</f>
        <v>51.181441568287653</v>
      </c>
      <c r="O277" s="44"/>
      <c r="P277" s="44">
        <f>'4.1.1'!H293/1.05</f>
        <v>64.128897440008558</v>
      </c>
      <c r="Q277" s="45">
        <f t="shared" si="42"/>
        <v>52.988897440008557</v>
      </c>
      <c r="R277" s="44"/>
      <c r="S277" s="91">
        <f t="shared" si="39"/>
        <v>4.5897751490038559</v>
      </c>
      <c r="T277" s="28"/>
      <c r="U277" s="28"/>
      <c r="V277" s="28"/>
      <c r="W277" s="28"/>
    </row>
    <row r="278" spans="1:23" ht="14.25" customHeight="1" x14ac:dyDescent="0.25">
      <c r="A278" s="106">
        <v>2012</v>
      </c>
      <c r="B278" s="105">
        <v>41122</v>
      </c>
      <c r="C278" s="90"/>
      <c r="D278" s="44"/>
      <c r="E278" s="44"/>
      <c r="F278" s="44"/>
      <c r="G278" s="44">
        <f>'4.1.1'!F294/1.2</f>
        <v>116.17121630671356</v>
      </c>
      <c r="H278" s="44">
        <f t="shared" si="40"/>
        <v>58.221216306713558</v>
      </c>
      <c r="I278" s="44"/>
      <c r="J278" s="44">
        <f>'4.1.1'!E294/1.2</f>
        <v>111.77869166666667</v>
      </c>
      <c r="K278" s="44">
        <f t="shared" si="41"/>
        <v>53.828691666666671</v>
      </c>
      <c r="L278" s="44"/>
      <c r="M278" s="44">
        <f>'4.1.1'!G294/1.05</f>
        <v>55.116031264666582</v>
      </c>
      <c r="N278" s="45">
        <f t="shared" si="45"/>
        <v>55.116031264666582</v>
      </c>
      <c r="O278" s="44"/>
      <c r="P278" s="44">
        <f>'4.1.1'!H294/1.05</f>
        <v>67.678885605869738</v>
      </c>
      <c r="Q278" s="45">
        <f t="shared" si="42"/>
        <v>56.538885605869737</v>
      </c>
      <c r="R278" s="44"/>
      <c r="S278" s="91">
        <f t="shared" si="39"/>
        <v>4.3925246400468865</v>
      </c>
      <c r="T278" s="28"/>
      <c r="U278" s="28"/>
      <c r="V278" s="28"/>
      <c r="W278" s="28"/>
    </row>
    <row r="279" spans="1:23" ht="14.25" customHeight="1" x14ac:dyDescent="0.25">
      <c r="A279" s="106">
        <v>2012</v>
      </c>
      <c r="B279" s="105">
        <v>41153</v>
      </c>
      <c r="C279" s="90"/>
      <c r="D279" s="44"/>
      <c r="E279" s="44"/>
      <c r="F279" s="44"/>
      <c r="G279" s="44">
        <f>'4.1.1'!F295/1.2</f>
        <v>119.98170684748035</v>
      </c>
      <c r="H279" s="44">
        <f t="shared" si="40"/>
        <v>62.031706847480351</v>
      </c>
      <c r="I279" s="44">
        <f>SUM(H277:H279)/3</f>
        <v>58.709997767732581</v>
      </c>
      <c r="J279" s="44">
        <f>'4.1.1'!E295/1.2</f>
        <v>115.94070333333333</v>
      </c>
      <c r="K279" s="44">
        <f t="shared" si="41"/>
        <v>57.990703333333329</v>
      </c>
      <c r="L279" s="44">
        <f>SUM(K277:K279)/3</f>
        <v>54.368896666666672</v>
      </c>
      <c r="M279" s="44">
        <f>'4.1.1'!G295/1.05</f>
        <v>57.759967868876124</v>
      </c>
      <c r="N279" s="45">
        <f t="shared" si="45"/>
        <v>57.759967868876124</v>
      </c>
      <c r="O279" s="44">
        <f>SUM(N277:N279)/3</f>
        <v>54.685813567276789</v>
      </c>
      <c r="P279" s="44">
        <f>'4.1.1'!H295/1.05</f>
        <v>69.481423456026647</v>
      </c>
      <c r="Q279" s="45">
        <f t="shared" ref="Q279:Q301" si="46">P279-11.14</f>
        <v>58.341423456026646</v>
      </c>
      <c r="R279" s="44">
        <f>SUM(Q277:Q279)/3</f>
        <v>55.956402167301654</v>
      </c>
      <c r="S279" s="91">
        <f t="shared" si="39"/>
        <v>4.0410035141470217</v>
      </c>
      <c r="T279" s="28"/>
      <c r="U279" s="28"/>
      <c r="V279" s="28"/>
      <c r="W279" s="28"/>
    </row>
    <row r="280" spans="1:23" ht="14.25" customHeight="1" x14ac:dyDescent="0.25">
      <c r="A280" s="106">
        <v>2012</v>
      </c>
      <c r="B280" s="105">
        <v>41183</v>
      </c>
      <c r="C280" s="90"/>
      <c r="D280" s="44"/>
      <c r="E280" s="44"/>
      <c r="F280" s="44"/>
      <c r="G280" s="44">
        <f>'4.1.1'!F296/1.2</f>
        <v>119.18196718566888</v>
      </c>
      <c r="H280" s="44">
        <f t="shared" si="40"/>
        <v>61.231967185668879</v>
      </c>
      <c r="I280" s="44"/>
      <c r="J280" s="44">
        <f>'4.1.1'!E296/1.2</f>
        <v>115.06362999999999</v>
      </c>
      <c r="K280" s="44">
        <f t="shared" si="41"/>
        <v>57.113629999999986</v>
      </c>
      <c r="L280" s="44"/>
      <c r="M280" s="44">
        <f>'4.1.1'!G296/1.05</f>
        <v>57.562989638615107</v>
      </c>
      <c r="N280" s="45">
        <f t="shared" si="45"/>
        <v>57.562989638615107</v>
      </c>
      <c r="O280" s="44"/>
      <c r="P280" s="44">
        <f>'4.1.1'!H296/1.05</f>
        <v>69.702254594318092</v>
      </c>
      <c r="Q280" s="45">
        <f t="shared" si="46"/>
        <v>58.562254594318091</v>
      </c>
      <c r="R280" s="44"/>
      <c r="S280" s="91">
        <f t="shared" si="39"/>
        <v>4.1183371856688922</v>
      </c>
      <c r="T280" s="28"/>
      <c r="U280" s="28"/>
      <c r="V280" s="28"/>
      <c r="W280" s="28"/>
    </row>
    <row r="281" spans="1:23" ht="14.25" customHeight="1" x14ac:dyDescent="0.25">
      <c r="A281" s="106">
        <v>2012</v>
      </c>
      <c r="B281" s="105">
        <v>41214</v>
      </c>
      <c r="C281" s="90"/>
      <c r="D281" s="44"/>
      <c r="E281" s="44"/>
      <c r="F281" s="44"/>
      <c r="G281" s="44">
        <f>'4.1.1'!F297/1.2</f>
        <v>117.58269797421731</v>
      </c>
      <c r="H281" s="44">
        <f t="shared" si="40"/>
        <v>59.632697974217308</v>
      </c>
      <c r="I281" s="44"/>
      <c r="J281" s="44">
        <f>'4.1.1'!E297/1.2</f>
        <v>112.11924166666668</v>
      </c>
      <c r="K281" s="44">
        <f t="shared" si="41"/>
        <v>54.169241666666679</v>
      </c>
      <c r="L281" s="44"/>
      <c r="M281" s="44">
        <f>'4.1.1'!G297/1.05</f>
        <v>54.995860861402932</v>
      </c>
      <c r="N281" s="45">
        <f t="shared" si="45"/>
        <v>54.995860861402932</v>
      </c>
      <c r="O281" s="44"/>
      <c r="P281" s="44">
        <f>'4.1.1'!H297/1.05</f>
        <v>66.675988914084158</v>
      </c>
      <c r="Q281" s="45">
        <f t="shared" si="46"/>
        <v>55.535988914084157</v>
      </c>
      <c r="R281" s="44"/>
      <c r="S281" s="91">
        <f t="shared" si="39"/>
        <v>5.4634563075506293</v>
      </c>
      <c r="T281" s="28"/>
      <c r="U281" s="28"/>
      <c r="V281" s="28"/>
      <c r="W281" s="28"/>
    </row>
    <row r="282" spans="1:23" ht="14.25" customHeight="1" x14ac:dyDescent="0.25">
      <c r="A282" s="106">
        <v>2012</v>
      </c>
      <c r="B282" s="105">
        <v>41244</v>
      </c>
      <c r="C282" s="90"/>
      <c r="D282" s="44"/>
      <c r="E282" s="44"/>
      <c r="F282" s="44"/>
      <c r="G282" s="44">
        <f>'4.1.1'!F298/1.2</f>
        <v>116.38436547798428</v>
      </c>
      <c r="H282" s="44">
        <f t="shared" si="40"/>
        <v>58.434365477984272</v>
      </c>
      <c r="I282" s="44">
        <f>SUM(H280:H282)/3</f>
        <v>59.766343545956822</v>
      </c>
      <c r="J282" s="44">
        <f>'4.1.1'!E298/1.2</f>
        <v>109.62689666666668</v>
      </c>
      <c r="K282" s="44">
        <f t="shared" si="41"/>
        <v>51.676896666666678</v>
      </c>
      <c r="L282" s="44">
        <f>SUM(K280:K282)/3</f>
        <v>54.319922777777776</v>
      </c>
      <c r="M282" s="44">
        <f>'4.1.1'!G298/1.05</f>
        <v>54.454283548142513</v>
      </c>
      <c r="N282" s="45">
        <f t="shared" si="45"/>
        <v>54.454283548142513</v>
      </c>
      <c r="O282" s="44">
        <f>SUM(N280:N282)/3</f>
        <v>55.671044682720186</v>
      </c>
      <c r="P282" s="44">
        <f>'4.1.1'!H298/1.05</f>
        <v>65.465243516037162</v>
      </c>
      <c r="Q282" s="45">
        <f t="shared" si="46"/>
        <v>54.325243516037162</v>
      </c>
      <c r="R282" s="44">
        <f>SUM(Q280:Q282)/3</f>
        <v>56.141162341479799</v>
      </c>
      <c r="S282" s="91">
        <f t="shared" si="39"/>
        <v>6.7574688113175938</v>
      </c>
      <c r="T282" s="44">
        <f>AVERAGE(G271:G282)</f>
        <v>118.19021647001</v>
      </c>
      <c r="U282" s="44">
        <f>AVERAGE(H271:H282)</f>
        <v>60.24021647000999</v>
      </c>
      <c r="V282" s="44">
        <f>AVERAGE(J271:J282)</f>
        <v>112.82545602821649</v>
      </c>
      <c r="W282" s="44">
        <f>AVERAGE(K271:K282)</f>
        <v>54.875456028216483</v>
      </c>
    </row>
    <row r="283" spans="1:23" ht="14.25" customHeight="1" x14ac:dyDescent="0.25">
      <c r="A283" s="106">
        <f>A271+1</f>
        <v>2013</v>
      </c>
      <c r="B283" s="105">
        <v>41275</v>
      </c>
      <c r="C283" s="90"/>
      <c r="D283" s="44"/>
      <c r="E283" s="44"/>
      <c r="F283" s="44"/>
      <c r="G283" s="44">
        <f>'4.1.1'!F299/1.2</f>
        <v>116.21526870919139</v>
      </c>
      <c r="H283" s="44">
        <f t="shared" si="40"/>
        <v>58.265268709191389</v>
      </c>
      <c r="I283" s="44"/>
      <c r="J283" s="44">
        <f>'4.1.1'!E299/1.2</f>
        <v>109.75798166666667</v>
      </c>
      <c r="K283" s="44">
        <f t="shared" si="41"/>
        <v>51.807981666666663</v>
      </c>
      <c r="L283" s="44"/>
      <c r="M283" s="44">
        <f>'4.1.1'!G299/1.05</f>
        <v>55.097610022022451</v>
      </c>
      <c r="N283" s="45">
        <f t="shared" si="45"/>
        <v>55.097610022022451</v>
      </c>
      <c r="O283" s="44"/>
      <c r="P283" s="44">
        <f>'4.1.1'!H299/1.05</f>
        <v>65.701159745604187</v>
      </c>
      <c r="Q283" s="45">
        <f t="shared" si="46"/>
        <v>54.561159745604186</v>
      </c>
      <c r="R283" s="44"/>
      <c r="S283" s="91">
        <f t="shared" si="39"/>
        <v>6.457287042524726</v>
      </c>
      <c r="T283" s="28"/>
      <c r="U283" s="28"/>
      <c r="V283" s="28"/>
      <c r="W283" s="28"/>
    </row>
    <row r="284" spans="1:23" ht="14.25" customHeight="1" x14ac:dyDescent="0.25">
      <c r="A284" s="106">
        <f t="shared" ref="A284:A294" si="47">A272+1</f>
        <v>2013</v>
      </c>
      <c r="B284" s="105">
        <v>41306</v>
      </c>
      <c r="C284" s="90"/>
      <c r="D284" s="44"/>
      <c r="E284" s="44"/>
      <c r="F284" s="44"/>
      <c r="G284" s="44">
        <f>'4.1.1'!F300/1.2</f>
        <v>119.92001255650428</v>
      </c>
      <c r="H284" s="44">
        <f t="shared" ref="H284:H302" si="48">G284-57.95</f>
        <v>61.970012556504273</v>
      </c>
      <c r="I284" s="44"/>
      <c r="J284" s="44">
        <f>'4.1.1'!E300/1.2</f>
        <v>113.63875916666667</v>
      </c>
      <c r="K284" s="44">
        <f t="shared" si="41"/>
        <v>55.688759166666671</v>
      </c>
      <c r="L284" s="44"/>
      <c r="M284" s="44">
        <f>'4.1.1'!G300/1.05</f>
        <v>61.516863424672373</v>
      </c>
      <c r="N284" s="45">
        <f t="shared" si="45"/>
        <v>61.516863424672373</v>
      </c>
      <c r="O284" s="44"/>
      <c r="P284" s="44">
        <f>'4.1.1'!H300/1.05</f>
        <v>70.99469525183811</v>
      </c>
      <c r="Q284" s="45">
        <f t="shared" si="46"/>
        <v>59.854695251838109</v>
      </c>
      <c r="R284" s="44"/>
      <c r="S284" s="91">
        <f t="shared" si="39"/>
        <v>6.2812533898376017</v>
      </c>
      <c r="T284" s="28"/>
      <c r="U284" s="28"/>
      <c r="V284" s="28"/>
      <c r="W284" s="28"/>
    </row>
    <row r="285" spans="1:23" ht="14.25" customHeight="1" x14ac:dyDescent="0.25">
      <c r="A285" s="106">
        <f t="shared" si="47"/>
        <v>2013</v>
      </c>
      <c r="B285" s="105">
        <v>41334</v>
      </c>
      <c r="C285" s="90"/>
      <c r="D285" s="44"/>
      <c r="E285" s="44"/>
      <c r="F285" s="44"/>
      <c r="G285" s="44">
        <f>'4.1.1'!F301/1.2</f>
        <v>120.50792650259503</v>
      </c>
      <c r="H285" s="44">
        <f t="shared" si="48"/>
        <v>62.557926502595024</v>
      </c>
      <c r="I285" s="44">
        <f>SUM(H283:H285)/3</f>
        <v>60.931069256096897</v>
      </c>
      <c r="J285" s="44">
        <f>'4.1.1'!E301/1.2</f>
        <v>114.3748875</v>
      </c>
      <c r="K285" s="44">
        <f t="shared" si="41"/>
        <v>56.424887499999997</v>
      </c>
      <c r="L285" s="44">
        <f>SUM(K283:K285)/3</f>
        <v>54.640542777777775</v>
      </c>
      <c r="M285" s="44">
        <f>'4.1.1'!G301/1.05</f>
        <v>59.738542907686195</v>
      </c>
      <c r="N285" s="45">
        <f t="shared" si="45"/>
        <v>59.738542907686195</v>
      </c>
      <c r="O285" s="44">
        <f>SUM(N283:N285)/3</f>
        <v>58.784338784793675</v>
      </c>
      <c r="P285" s="44">
        <f>'4.1.1'!H301/1.05</f>
        <v>69.212747276239341</v>
      </c>
      <c r="Q285" s="45">
        <f t="shared" si="46"/>
        <v>58.07274727623934</v>
      </c>
      <c r="R285" s="44">
        <f>SUM(Q283:Q285)/3</f>
        <v>57.496200757893881</v>
      </c>
      <c r="S285" s="91">
        <f t="shared" si="39"/>
        <v>6.1330390025950265</v>
      </c>
      <c r="T285" s="28"/>
      <c r="U285" s="28"/>
      <c r="V285" s="28"/>
      <c r="W285" s="28"/>
    </row>
    <row r="286" spans="1:23" ht="14.25" customHeight="1" x14ac:dyDescent="0.25">
      <c r="A286" s="106">
        <f t="shared" si="47"/>
        <v>2013</v>
      </c>
      <c r="B286" s="105">
        <v>41365</v>
      </c>
      <c r="C286" s="90"/>
      <c r="D286" s="44"/>
      <c r="E286" s="44"/>
      <c r="F286" s="44"/>
      <c r="G286" s="44">
        <f>'4.1.1'!F302/1.2</f>
        <v>117.72769713711706</v>
      </c>
      <c r="H286" s="44">
        <f t="shared" si="48"/>
        <v>59.777697137117059</v>
      </c>
      <c r="I286" s="44"/>
      <c r="J286" s="44">
        <f>'4.1.1'!E302/1.2</f>
        <v>114.00505250000002</v>
      </c>
      <c r="K286" s="44">
        <f t="shared" si="41"/>
        <v>56.055052500000016</v>
      </c>
      <c r="L286" s="44"/>
      <c r="M286" s="44">
        <f>'4.1.1'!G302/1.05</f>
        <v>55.007729520921323</v>
      </c>
      <c r="N286" s="45">
        <f t="shared" si="45"/>
        <v>55.007729520921323</v>
      </c>
      <c r="O286" s="44"/>
      <c r="P286" s="44">
        <f>'4.1.1'!H302/1.05</f>
        <v>66.471029264680055</v>
      </c>
      <c r="Q286" s="45">
        <f t="shared" si="46"/>
        <v>55.331029264680055</v>
      </c>
      <c r="R286" s="44"/>
      <c r="S286" s="91">
        <f t="shared" si="39"/>
        <v>3.7226446371170425</v>
      </c>
      <c r="T286" s="28"/>
      <c r="U286" s="28"/>
      <c r="V286" s="28"/>
      <c r="W286" s="28"/>
    </row>
    <row r="287" spans="1:23" ht="14.25" customHeight="1" x14ac:dyDescent="0.25">
      <c r="A287" s="106">
        <f t="shared" si="47"/>
        <v>2013</v>
      </c>
      <c r="B287" s="105">
        <v>41395</v>
      </c>
      <c r="C287" s="90"/>
      <c r="D287" s="44"/>
      <c r="E287" s="44"/>
      <c r="F287" s="44"/>
      <c r="G287" s="44">
        <f>'4.1.1'!F303/1.2</f>
        <v>114.9592708856521</v>
      </c>
      <c r="H287" s="44">
        <f t="shared" si="48"/>
        <v>57.0092708856521</v>
      </c>
      <c r="I287" s="44"/>
      <c r="J287" s="44">
        <f>'4.1.1'!E303/1.2</f>
        <v>110.62273250000003</v>
      </c>
      <c r="K287" s="44">
        <f t="shared" si="41"/>
        <v>52.672732500000023</v>
      </c>
      <c r="L287" s="44"/>
      <c r="M287" s="44">
        <f>'4.1.1'!G303/1.05</f>
        <v>52.754393660420952</v>
      </c>
      <c r="N287" s="45">
        <f t="shared" si="45"/>
        <v>52.754393660420952</v>
      </c>
      <c r="O287" s="44"/>
      <c r="P287" s="44">
        <f>'4.1.1'!H303/1.05</f>
        <v>64.720963222550537</v>
      </c>
      <c r="Q287" s="45">
        <f t="shared" si="46"/>
        <v>53.580963222550537</v>
      </c>
      <c r="R287" s="44"/>
      <c r="S287" s="91">
        <f t="shared" si="39"/>
        <v>4.3365383856520765</v>
      </c>
      <c r="T287" s="28"/>
      <c r="U287" s="28"/>
      <c r="V287" s="28"/>
      <c r="W287" s="28"/>
    </row>
    <row r="288" spans="1:23" ht="14.25" customHeight="1" x14ac:dyDescent="0.25">
      <c r="A288" s="106">
        <f t="shared" si="47"/>
        <v>2013</v>
      </c>
      <c r="B288" s="105">
        <v>41426</v>
      </c>
      <c r="C288" s="90"/>
      <c r="D288" s="44"/>
      <c r="E288" s="44"/>
      <c r="F288" s="44"/>
      <c r="G288" s="44">
        <f>'4.1.1'!F304/1.2</f>
        <v>116.04994726268208</v>
      </c>
      <c r="H288" s="44">
        <f t="shared" si="48"/>
        <v>58.099947262682079</v>
      </c>
      <c r="I288" s="44">
        <f>SUM(H286:H288)/3</f>
        <v>58.295638428483748</v>
      </c>
      <c r="J288" s="44">
        <f>'4.1.1'!E304/1.2</f>
        <v>111.71782666666665</v>
      </c>
      <c r="K288" s="44">
        <f t="shared" si="41"/>
        <v>53.76782666666665</v>
      </c>
      <c r="L288" s="44">
        <f>SUM(K286:K288)/3</f>
        <v>54.165203888888897</v>
      </c>
      <c r="M288" s="44">
        <f>'4.1.1'!G304/1.05</f>
        <v>52.370549478320513</v>
      </c>
      <c r="N288" s="45">
        <f t="shared" si="45"/>
        <v>52.370549478320513</v>
      </c>
      <c r="O288" s="44">
        <f>SUM(N286:N288)/3</f>
        <v>53.377557553220925</v>
      </c>
      <c r="P288" s="44">
        <f>'4.1.1'!H304/1.05</f>
        <v>64.98016903731191</v>
      </c>
      <c r="Q288" s="45">
        <f t="shared" si="46"/>
        <v>53.84016903731191</v>
      </c>
      <c r="R288" s="44">
        <f>SUM(Q286:Q288)/3</f>
        <v>54.250720508180827</v>
      </c>
      <c r="S288" s="91">
        <f t="shared" ref="S288:S319" si="49">H288-K288</f>
        <v>4.3321205960154288</v>
      </c>
      <c r="T288" s="28"/>
      <c r="U288" s="28"/>
      <c r="V288" s="28"/>
      <c r="W288" s="28"/>
    </row>
    <row r="289" spans="1:23" ht="14.25" customHeight="1" x14ac:dyDescent="0.25">
      <c r="A289" s="106">
        <f t="shared" si="47"/>
        <v>2013</v>
      </c>
      <c r="B289" s="105">
        <v>41456</v>
      </c>
      <c r="C289" s="90"/>
      <c r="D289" s="44"/>
      <c r="E289" s="44"/>
      <c r="F289" s="44"/>
      <c r="G289" s="44">
        <f>'4.1.1'!F305/1.2</f>
        <v>116.3521125</v>
      </c>
      <c r="H289" s="44">
        <f t="shared" si="48"/>
        <v>58.402112500000001</v>
      </c>
      <c r="I289" s="44"/>
      <c r="J289" s="44">
        <f>'4.1.1'!E305/1.2</f>
        <v>112.28475916666667</v>
      </c>
      <c r="K289" s="44">
        <f t="shared" si="41"/>
        <v>54.334759166666672</v>
      </c>
      <c r="L289" s="44"/>
      <c r="M289" s="44">
        <f>'4.1.1'!G305/1.05</f>
        <v>54.226598889410717</v>
      </c>
      <c r="N289" s="45">
        <f t="shared" ref="N289:N301" si="50">M289-0</f>
        <v>54.226598889410717</v>
      </c>
      <c r="O289" s="44"/>
      <c r="P289" s="44">
        <f>'4.1.1'!H305/1.05</f>
        <v>67.58422800098046</v>
      </c>
      <c r="Q289" s="45">
        <f t="shared" si="46"/>
        <v>56.444228000980459</v>
      </c>
      <c r="R289" s="44"/>
      <c r="S289" s="91">
        <f t="shared" si="49"/>
        <v>4.0673533333333296</v>
      </c>
      <c r="T289" s="28"/>
      <c r="U289" s="28"/>
      <c r="V289" s="28"/>
      <c r="W289" s="28"/>
    </row>
    <row r="290" spans="1:23" ht="14.25" customHeight="1" x14ac:dyDescent="0.25">
      <c r="A290" s="106">
        <f t="shared" si="47"/>
        <v>2013</v>
      </c>
      <c r="B290" s="105">
        <v>41487</v>
      </c>
      <c r="C290" s="90"/>
      <c r="D290" s="44"/>
      <c r="E290" s="44"/>
      <c r="F290" s="44"/>
      <c r="G290" s="44">
        <f>'4.1.1'!F306/1.2</f>
        <v>118.02126833333335</v>
      </c>
      <c r="H290" s="44">
        <f t="shared" si="48"/>
        <v>60.07126833333335</v>
      </c>
      <c r="I290" s="44"/>
      <c r="J290" s="44">
        <f>'4.1.1'!E306/1.2</f>
        <v>114.0569675</v>
      </c>
      <c r="K290" s="44">
        <f t="shared" si="41"/>
        <v>56.106967499999996</v>
      </c>
      <c r="L290" s="44"/>
      <c r="M290" s="44">
        <f>'4.1.1'!G306/1.05</f>
        <v>52.688815831882927</v>
      </c>
      <c r="N290" s="45">
        <f t="shared" si="50"/>
        <v>52.688815831882927</v>
      </c>
      <c r="O290" s="44"/>
      <c r="P290" s="44">
        <f>'4.1.1'!H306/1.05</f>
        <v>66.741598888814622</v>
      </c>
      <c r="Q290" s="45">
        <f t="shared" si="46"/>
        <v>55.601598888814621</v>
      </c>
      <c r="R290" s="44"/>
      <c r="S290" s="91">
        <f t="shared" si="49"/>
        <v>3.964300833333354</v>
      </c>
      <c r="T290" s="28"/>
      <c r="U290" s="28"/>
      <c r="V290" s="28"/>
      <c r="W290" s="28"/>
    </row>
    <row r="291" spans="1:23" ht="14.25" customHeight="1" x14ac:dyDescent="0.25">
      <c r="A291" s="106">
        <f t="shared" si="47"/>
        <v>2013</v>
      </c>
      <c r="B291" s="105">
        <v>41518</v>
      </c>
      <c r="C291" s="90"/>
      <c r="D291" s="44"/>
      <c r="E291" s="44"/>
      <c r="F291" s="44"/>
      <c r="G291" s="44">
        <f>'4.1.1'!F307/1.2</f>
        <v>118.61002333333334</v>
      </c>
      <c r="H291" s="44">
        <f t="shared" si="48"/>
        <v>60.660023333333342</v>
      </c>
      <c r="I291" s="44">
        <f>SUM(H289:H291)/3</f>
        <v>59.711134722222234</v>
      </c>
      <c r="J291" s="44">
        <f>'4.1.1'!E307/1.2</f>
        <v>114.32593583333335</v>
      </c>
      <c r="K291" s="44">
        <f t="shared" si="41"/>
        <v>56.375935833333344</v>
      </c>
      <c r="L291" s="44">
        <f>SUM(K289:K291)/3</f>
        <v>55.605887500000001</v>
      </c>
      <c r="M291" s="44">
        <f>'4.1.1'!G307/1.05</f>
        <v>53.939416710408778</v>
      </c>
      <c r="N291" s="45">
        <f t="shared" si="50"/>
        <v>53.939416710408778</v>
      </c>
      <c r="O291" s="44">
        <f>SUM(N289:N291)/3</f>
        <v>53.618277143900805</v>
      </c>
      <c r="P291" s="44">
        <f>'4.1.1'!H307/1.05</f>
        <v>67.856879227489799</v>
      </c>
      <c r="Q291" s="45">
        <f t="shared" si="46"/>
        <v>56.716879227489798</v>
      </c>
      <c r="R291" s="44">
        <f>SUM(Q289:Q291)/3</f>
        <v>56.254235372428298</v>
      </c>
      <c r="S291" s="91">
        <f t="shared" si="49"/>
        <v>4.2840874999999983</v>
      </c>
      <c r="T291" s="28"/>
      <c r="U291" s="28"/>
      <c r="V291" s="28"/>
      <c r="W291" s="28"/>
    </row>
    <row r="292" spans="1:23" ht="14.25" customHeight="1" x14ac:dyDescent="0.25">
      <c r="A292" s="106">
        <f t="shared" si="47"/>
        <v>2013</v>
      </c>
      <c r="B292" s="105">
        <v>41548</v>
      </c>
      <c r="C292" s="90"/>
      <c r="D292" s="44"/>
      <c r="E292" s="44"/>
      <c r="F292" s="44"/>
      <c r="G292" s="44">
        <f>'4.1.1'!F308/1.2</f>
        <v>115.63662083333334</v>
      </c>
      <c r="H292" s="44">
        <f t="shared" si="48"/>
        <v>57.686620833333336</v>
      </c>
      <c r="I292" s="44"/>
      <c r="J292" s="44">
        <f>'4.1.1'!E308/1.2</f>
        <v>109.56715500000001</v>
      </c>
      <c r="K292" s="44">
        <f t="shared" si="41"/>
        <v>51.617155000000011</v>
      </c>
      <c r="L292" s="44"/>
      <c r="M292" s="44">
        <f>'4.1.1'!G308/1.05</f>
        <v>51.845629932499008</v>
      </c>
      <c r="N292" s="45">
        <f t="shared" si="50"/>
        <v>51.845629932499008</v>
      </c>
      <c r="O292" s="44"/>
      <c r="P292" s="44">
        <f>'4.1.1'!H308/1.05</f>
        <v>64.660556484536244</v>
      </c>
      <c r="Q292" s="45">
        <f t="shared" si="46"/>
        <v>53.520556484536243</v>
      </c>
      <c r="R292" s="44"/>
      <c r="S292" s="91">
        <f t="shared" si="49"/>
        <v>6.0694658333333251</v>
      </c>
      <c r="T292" s="28"/>
      <c r="U292" s="28"/>
      <c r="V292" s="28"/>
      <c r="W292" s="28"/>
    </row>
    <row r="293" spans="1:23" ht="14.25" customHeight="1" x14ac:dyDescent="0.25">
      <c r="A293" s="106">
        <f t="shared" si="47"/>
        <v>2013</v>
      </c>
      <c r="B293" s="105">
        <v>41579</v>
      </c>
      <c r="C293" s="90"/>
      <c r="D293" s="44"/>
      <c r="E293" s="44"/>
      <c r="F293" s="44"/>
      <c r="G293" s="44">
        <f>'4.1.1'!F309/1.2</f>
        <v>114.41338416666667</v>
      </c>
      <c r="H293" s="44">
        <f t="shared" si="48"/>
        <v>56.463384166666671</v>
      </c>
      <c r="I293" s="44"/>
      <c r="J293" s="44">
        <f>'4.1.1'!E309/1.2</f>
        <v>108.10847416666668</v>
      </c>
      <c r="K293" s="44">
        <f t="shared" si="41"/>
        <v>50.158474166666679</v>
      </c>
      <c r="L293" s="44"/>
      <c r="M293" s="44">
        <f>'4.1.1'!G309/1.05</f>
        <v>51.772380768203618</v>
      </c>
      <c r="N293" s="45">
        <f t="shared" si="50"/>
        <v>51.772380768203618</v>
      </c>
      <c r="O293" s="44"/>
      <c r="P293" s="44">
        <f>'4.1.1'!H309/1.05</f>
        <v>64.111070938973498</v>
      </c>
      <c r="Q293" s="45">
        <f t="shared" si="46"/>
        <v>52.971070938973497</v>
      </c>
      <c r="R293" s="44"/>
      <c r="S293" s="91">
        <f t="shared" si="49"/>
        <v>6.3049099999999925</v>
      </c>
      <c r="T293" s="28"/>
      <c r="U293" s="28"/>
      <c r="V293" s="28"/>
      <c r="W293" s="28"/>
    </row>
    <row r="294" spans="1:23" ht="14.25" customHeight="1" x14ac:dyDescent="0.25">
      <c r="A294" s="106">
        <f t="shared" si="47"/>
        <v>2013</v>
      </c>
      <c r="B294" s="105">
        <v>41609</v>
      </c>
      <c r="C294" s="90"/>
      <c r="D294" s="44"/>
      <c r="E294" s="44"/>
      <c r="F294" s="44"/>
      <c r="G294" s="44">
        <f>'4.1.1'!F310/1.2</f>
        <v>115.63835916666667</v>
      </c>
      <c r="H294" s="44">
        <f t="shared" si="48"/>
        <v>57.688359166666672</v>
      </c>
      <c r="I294" s="44">
        <f>SUM(H292:H294)/3</f>
        <v>57.279454722222226</v>
      </c>
      <c r="J294" s="44">
        <f>'4.1.1'!E310/1.2</f>
        <v>108.99224833333334</v>
      </c>
      <c r="K294" s="44">
        <f t="shared" si="41"/>
        <v>51.042248333333333</v>
      </c>
      <c r="L294" s="44">
        <f>SUM(K292:K294)/3</f>
        <v>50.939292500000001</v>
      </c>
      <c r="M294" s="44">
        <f>'4.1.1'!G310/1.05</f>
        <v>52.116398228214116</v>
      </c>
      <c r="N294" s="45">
        <f t="shared" si="50"/>
        <v>52.116398228214116</v>
      </c>
      <c r="O294" s="44">
        <f>SUM(N292:N294)/3</f>
        <v>51.911469642972243</v>
      </c>
      <c r="P294" s="44">
        <f>'4.1.1'!H310/1.05</f>
        <v>64.487415073590313</v>
      </c>
      <c r="Q294" s="45">
        <f t="shared" si="46"/>
        <v>53.347415073590312</v>
      </c>
      <c r="R294" s="44">
        <f>SUM(Q292:Q294)/3</f>
        <v>53.279680832366687</v>
      </c>
      <c r="S294" s="91">
        <f t="shared" si="49"/>
        <v>6.6461108333333385</v>
      </c>
      <c r="T294" s="44">
        <f>AVERAGE(G283:G294)</f>
        <v>117.00432428225628</v>
      </c>
      <c r="U294" s="44">
        <f>AVERAGE(H283:H294)</f>
        <v>59.054324282256268</v>
      </c>
      <c r="V294" s="44">
        <f>AVERAGE(J283:J294)</f>
        <v>111.78773166666666</v>
      </c>
      <c r="W294" s="44">
        <f>AVERAGE(K283:K294)</f>
        <v>53.837731666666663</v>
      </c>
    </row>
    <row r="295" spans="1:23" ht="14.25" customHeight="1" x14ac:dyDescent="0.25">
      <c r="A295" s="106">
        <f>A283+1</f>
        <v>2014</v>
      </c>
      <c r="B295" s="105">
        <v>41640</v>
      </c>
      <c r="C295" s="90"/>
      <c r="D295" s="44"/>
      <c r="E295" s="44"/>
      <c r="F295" s="44"/>
      <c r="G295" s="44">
        <f>'4.1.1'!F311/1.2</f>
        <v>115.08890583333333</v>
      </c>
      <c r="H295" s="44">
        <f t="shared" si="48"/>
        <v>57.138905833333325</v>
      </c>
      <c r="I295" s="44"/>
      <c r="J295" s="44">
        <f>'4.1.1'!E311/1.2</f>
        <v>108.4698375</v>
      </c>
      <c r="K295" s="44">
        <f t="shared" si="41"/>
        <v>50.519837499999994</v>
      </c>
      <c r="L295" s="44"/>
      <c r="M295" s="44">
        <f>'4.1.1'!G311/1.05</f>
        <v>53.017321877503662</v>
      </c>
      <c r="N295" s="45">
        <f t="shared" si="50"/>
        <v>53.017321877503662</v>
      </c>
      <c r="O295" s="44"/>
      <c r="P295" s="44">
        <f>'4.1.1'!H311/1.05</f>
        <v>63.500668866091196</v>
      </c>
      <c r="Q295" s="45">
        <f t="shared" si="46"/>
        <v>52.360668866091196</v>
      </c>
      <c r="R295" s="44"/>
      <c r="S295" s="91">
        <f t="shared" si="49"/>
        <v>6.6190683333333311</v>
      </c>
      <c r="T295" s="28"/>
      <c r="U295" s="28"/>
      <c r="V295" s="28"/>
      <c r="W295" s="28"/>
    </row>
    <row r="296" spans="1:23" ht="14.25" customHeight="1" x14ac:dyDescent="0.25">
      <c r="A296" s="106">
        <f t="shared" ref="A296:A306" si="51">A284+1</f>
        <v>2014</v>
      </c>
      <c r="B296" s="105">
        <v>41671</v>
      </c>
      <c r="C296" s="90"/>
      <c r="D296" s="44"/>
      <c r="E296" s="44"/>
      <c r="F296" s="44"/>
      <c r="G296" s="44">
        <f>'4.1.1'!F312/1.2</f>
        <v>113.87796666666667</v>
      </c>
      <c r="H296" s="44">
        <f t="shared" si="48"/>
        <v>55.927966666666663</v>
      </c>
      <c r="I296" s="44"/>
      <c r="J296" s="44">
        <f>'4.1.1'!E312/1.2</f>
        <v>107.49719583333336</v>
      </c>
      <c r="K296" s="44">
        <f t="shared" si="41"/>
        <v>49.547195833333362</v>
      </c>
      <c r="L296" s="44"/>
      <c r="M296" s="44">
        <f>'4.1.1'!G312/1.05</f>
        <v>50.34982272932379</v>
      </c>
      <c r="N296" s="45">
        <f t="shared" si="50"/>
        <v>50.34982272932379</v>
      </c>
      <c r="O296" s="44"/>
      <c r="P296" s="44">
        <f>'4.1.1'!H312/1.05</f>
        <v>62.678564649523196</v>
      </c>
      <c r="Q296" s="45">
        <f t="shared" si="46"/>
        <v>51.538564649523195</v>
      </c>
      <c r="R296" s="44"/>
      <c r="S296" s="91">
        <f t="shared" si="49"/>
        <v>6.3807708333333011</v>
      </c>
      <c r="T296" s="28"/>
      <c r="U296" s="28"/>
      <c r="V296" s="28"/>
      <c r="W296" s="28"/>
    </row>
    <row r="297" spans="1:23" ht="14.25" customHeight="1" x14ac:dyDescent="0.25">
      <c r="A297" s="106">
        <f t="shared" si="51"/>
        <v>2014</v>
      </c>
      <c r="B297" s="105">
        <v>41699</v>
      </c>
      <c r="C297" s="90"/>
      <c r="D297" s="44"/>
      <c r="E297" s="44"/>
      <c r="F297" s="44"/>
      <c r="G297" s="44">
        <f>'4.1.1'!F313/1.2</f>
        <v>113.35833666666669</v>
      </c>
      <c r="H297" s="44">
        <f t="shared" si="48"/>
        <v>55.408336666666685</v>
      </c>
      <c r="I297" s="44">
        <f>SUM(H295:H297)/3</f>
        <v>56.15840305555556</v>
      </c>
      <c r="J297" s="44">
        <f>'4.1.1'!E313/1.2</f>
        <v>107.18085333333335</v>
      </c>
      <c r="K297" s="44">
        <f t="shared" si="41"/>
        <v>49.230853333333343</v>
      </c>
      <c r="L297" s="44">
        <f>SUM(K295:K297)/3</f>
        <v>49.765962222222235</v>
      </c>
      <c r="M297" s="44">
        <f>'4.1.1'!G313/1.05</f>
        <v>49.129266697976817</v>
      </c>
      <c r="N297" s="45">
        <f t="shared" si="50"/>
        <v>49.129266697976817</v>
      </c>
      <c r="O297" s="44">
        <f>SUM(N295:N297)/3</f>
        <v>50.832137101601425</v>
      </c>
      <c r="P297" s="44">
        <f>'4.1.1'!H313/1.05</f>
        <v>62.478317590876905</v>
      </c>
      <c r="Q297" s="45">
        <f t="shared" si="46"/>
        <v>51.338317590876905</v>
      </c>
      <c r="R297" s="44">
        <f>SUM(Q295:Q297)/3</f>
        <v>51.745850368830425</v>
      </c>
      <c r="S297" s="91">
        <f t="shared" si="49"/>
        <v>6.1774833333333419</v>
      </c>
      <c r="T297" s="28"/>
      <c r="U297" s="28"/>
      <c r="V297" s="28"/>
      <c r="W297" s="28"/>
    </row>
    <row r="298" spans="1:23" ht="14.25" customHeight="1" x14ac:dyDescent="0.25">
      <c r="A298" s="106">
        <f t="shared" si="51"/>
        <v>2014</v>
      </c>
      <c r="B298" s="105">
        <v>41730</v>
      </c>
      <c r="C298" s="90"/>
      <c r="D298" s="44"/>
      <c r="E298" s="44"/>
      <c r="F298" s="44"/>
      <c r="G298" s="44">
        <f>'4.1.1'!F314/1.2</f>
        <v>113.22311416666665</v>
      </c>
      <c r="H298" s="44">
        <f t="shared" si="48"/>
        <v>55.273114166666645</v>
      </c>
      <c r="I298" s="44"/>
      <c r="J298" s="44">
        <f>'4.1.1'!E314/1.2</f>
        <v>107.32838000000001</v>
      </c>
      <c r="K298" s="44">
        <f t="shared" si="41"/>
        <v>49.378380000000007</v>
      </c>
      <c r="L298" s="44"/>
      <c r="M298" s="44">
        <f>'4.1.1'!G314/1.05</f>
        <v>48.911526737943277</v>
      </c>
      <c r="N298" s="45">
        <f t="shared" si="50"/>
        <v>48.911526737943277</v>
      </c>
      <c r="O298" s="44"/>
      <c r="P298" s="44">
        <f>'4.1.1'!H314/1.05</f>
        <v>63.518033774724692</v>
      </c>
      <c r="Q298" s="45">
        <f t="shared" si="46"/>
        <v>52.378033774724692</v>
      </c>
      <c r="R298" s="44"/>
      <c r="S298" s="91">
        <f t="shared" si="49"/>
        <v>5.8947341666666375</v>
      </c>
      <c r="T298" s="28"/>
      <c r="U298" s="28"/>
      <c r="V298" s="28"/>
      <c r="W298" s="28"/>
    </row>
    <row r="299" spans="1:23" ht="14.25" customHeight="1" x14ac:dyDescent="0.25">
      <c r="A299" s="106">
        <f t="shared" si="51"/>
        <v>2014</v>
      </c>
      <c r="B299" s="105">
        <v>41760</v>
      </c>
      <c r="C299" s="90"/>
      <c r="D299" s="44"/>
      <c r="E299" s="44"/>
      <c r="F299" s="44"/>
      <c r="G299" s="44">
        <f>'4.1.1'!F315/1.2</f>
        <v>113.41990750000001</v>
      </c>
      <c r="H299" s="44">
        <f t="shared" si="48"/>
        <v>55.469907500000005</v>
      </c>
      <c r="I299" s="44"/>
      <c r="J299" s="44">
        <f>'4.1.1'!E315/1.2</f>
        <v>107.76594416666664</v>
      </c>
      <c r="K299" s="44">
        <f t="shared" si="41"/>
        <v>49.81594416666664</v>
      </c>
      <c r="L299" s="44"/>
      <c r="M299" s="44">
        <f>'4.1.1'!G315/1.05</f>
        <v>47.875000690664976</v>
      </c>
      <c r="N299" s="45">
        <f t="shared" si="50"/>
        <v>47.875000690664976</v>
      </c>
      <c r="O299" s="44"/>
      <c r="P299" s="44">
        <f>'4.1.1'!H315/1.05</f>
        <v>60.708996550217677</v>
      </c>
      <c r="Q299" s="45">
        <f t="shared" si="46"/>
        <v>49.568996550217676</v>
      </c>
      <c r="R299" s="44"/>
      <c r="S299" s="91">
        <f t="shared" si="49"/>
        <v>5.6539633333333654</v>
      </c>
      <c r="T299" s="28"/>
      <c r="U299" s="28"/>
      <c r="V299" s="28"/>
      <c r="W299" s="28"/>
    </row>
    <row r="300" spans="1:23" ht="14.25" customHeight="1" x14ac:dyDescent="0.25">
      <c r="A300" s="106">
        <f t="shared" si="51"/>
        <v>2014</v>
      </c>
      <c r="B300" s="105">
        <v>41791</v>
      </c>
      <c r="C300" s="90"/>
      <c r="D300" s="44"/>
      <c r="E300" s="44"/>
      <c r="F300" s="44"/>
      <c r="G300" s="44">
        <f>'4.1.1'!F316/1.2</f>
        <v>112.84466500000001</v>
      </c>
      <c r="H300" s="44">
        <f t="shared" si="48"/>
        <v>54.894665000000003</v>
      </c>
      <c r="I300" s="44">
        <f>SUM(H298:H300)/3</f>
        <v>55.212562222222211</v>
      </c>
      <c r="J300" s="44">
        <f>'4.1.1'!E316/1.2</f>
        <v>108.08232500000001</v>
      </c>
      <c r="K300" s="44">
        <f t="shared" si="41"/>
        <v>50.132325000000009</v>
      </c>
      <c r="L300" s="44">
        <f>SUM(K298:K300)/3</f>
        <v>49.775549722222216</v>
      </c>
      <c r="M300" s="44">
        <f>'4.1.1'!G316/1.05</f>
        <v>49.229818309067966</v>
      </c>
      <c r="N300" s="45">
        <f t="shared" si="50"/>
        <v>49.229818309067966</v>
      </c>
      <c r="O300" s="44">
        <f>SUM(N298:N300)/3</f>
        <v>48.672115245892066</v>
      </c>
      <c r="P300" s="44">
        <f>'4.1.1'!H316/1.05</f>
        <v>60.88918063903828</v>
      </c>
      <c r="Q300" s="45">
        <f t="shared" si="46"/>
        <v>49.749180639038279</v>
      </c>
      <c r="R300" s="44">
        <f>SUM(Q298:Q300)/3</f>
        <v>50.565403654660223</v>
      </c>
      <c r="S300" s="91">
        <f t="shared" si="49"/>
        <v>4.7623399999999947</v>
      </c>
      <c r="T300" s="28"/>
      <c r="U300" s="28"/>
      <c r="V300" s="28"/>
      <c r="W300" s="28"/>
    </row>
    <row r="301" spans="1:23" ht="14.25" customHeight="1" x14ac:dyDescent="0.25">
      <c r="A301" s="106">
        <f t="shared" si="51"/>
        <v>2014</v>
      </c>
      <c r="B301" s="105">
        <v>41821</v>
      </c>
      <c r="C301" s="90"/>
      <c r="D301" s="44"/>
      <c r="E301" s="44"/>
      <c r="F301" s="44"/>
      <c r="G301" s="44">
        <f>'4.1.1'!F317/1.2</f>
        <v>113.33975209654588</v>
      </c>
      <c r="H301" s="44">
        <f t="shared" si="48"/>
        <v>55.389752096545877</v>
      </c>
      <c r="I301" s="44"/>
      <c r="J301" s="44">
        <f>'4.1.1'!E317/1.2</f>
        <v>109.26692776876783</v>
      </c>
      <c r="K301" s="44">
        <f t="shared" si="41"/>
        <v>51.316927768767826</v>
      </c>
      <c r="L301" s="44"/>
      <c r="M301" s="44">
        <f>'4.1.1'!G317/1.05</f>
        <v>48.889686666666663</v>
      </c>
      <c r="N301" s="45">
        <f t="shared" si="50"/>
        <v>48.889686666666663</v>
      </c>
      <c r="O301" s="44"/>
      <c r="P301" s="44">
        <f>'4.1.1'!H317/1.05</f>
        <v>59.573320952380946</v>
      </c>
      <c r="Q301" s="45">
        <f t="shared" si="46"/>
        <v>48.433320952380946</v>
      </c>
      <c r="R301" s="44"/>
      <c r="S301" s="91">
        <f t="shared" si="49"/>
        <v>4.0728243277780507</v>
      </c>
      <c r="T301" s="28"/>
      <c r="U301" s="28"/>
      <c r="V301" s="28"/>
      <c r="W301" s="28"/>
    </row>
    <row r="302" spans="1:23" ht="14.25" customHeight="1" x14ac:dyDescent="0.25">
      <c r="A302" s="106">
        <f t="shared" si="51"/>
        <v>2014</v>
      </c>
      <c r="B302" s="105">
        <v>41852</v>
      </c>
      <c r="C302" s="90"/>
      <c r="D302" s="44"/>
      <c r="E302" s="44"/>
      <c r="F302" s="44"/>
      <c r="G302" s="44">
        <f>'4.1.1'!F318/1.2</f>
        <v>111.34498213868346</v>
      </c>
      <c r="H302" s="44">
        <f t="shared" si="48"/>
        <v>53.39498213868346</v>
      </c>
      <c r="I302" s="44"/>
      <c r="J302" s="44">
        <f>'4.1.1'!E318/1.2</f>
        <v>107.72498849498336</v>
      </c>
      <c r="K302" s="44">
        <f t="shared" si="41"/>
        <v>49.774988494983361</v>
      </c>
      <c r="L302" s="44"/>
      <c r="M302" s="44">
        <f>'4.1.1'!G318/1.05</f>
        <v>48.711501904761896</v>
      </c>
      <c r="N302" s="45">
        <f t="shared" ref="N302:N307" si="52">M302-0</f>
        <v>48.711501904761896</v>
      </c>
      <c r="O302" s="44"/>
      <c r="P302" s="44">
        <f>'4.1.1'!H318/1.05</f>
        <v>59.627956190476191</v>
      </c>
      <c r="Q302" s="45">
        <f t="shared" ref="Q302:Q307" si="53">P302-11.14</f>
        <v>48.48795619047619</v>
      </c>
      <c r="R302" s="44"/>
      <c r="S302" s="91">
        <f t="shared" si="49"/>
        <v>3.6199936437000986</v>
      </c>
      <c r="T302" s="28"/>
      <c r="U302" s="28"/>
      <c r="V302" s="28"/>
      <c r="W302" s="28"/>
    </row>
    <row r="303" spans="1:23" ht="14.25" customHeight="1" x14ac:dyDescent="0.25">
      <c r="A303" s="106">
        <f t="shared" si="51"/>
        <v>2014</v>
      </c>
      <c r="B303" s="105">
        <v>41883</v>
      </c>
      <c r="C303" s="90"/>
      <c r="D303" s="44"/>
      <c r="E303" s="44"/>
      <c r="F303" s="44"/>
      <c r="G303" s="44">
        <f>'4.1.1'!F319/1.2</f>
        <v>110.89276567142529</v>
      </c>
      <c r="H303" s="44">
        <f t="shared" ref="H303:H308" si="54">G303-57.95</f>
        <v>52.942765671425292</v>
      </c>
      <c r="I303" s="44">
        <f>SUM(H301:H303)/3</f>
        <v>53.909166635551543</v>
      </c>
      <c r="J303" s="44">
        <f>'4.1.1'!E319/1.2</f>
        <v>107.0946995953944</v>
      </c>
      <c r="K303" s="44">
        <f t="shared" ref="K303:K308" si="55">J303-57.95</f>
        <v>49.1446995953944</v>
      </c>
      <c r="L303" s="44">
        <f>SUM(K301:K303)/3</f>
        <v>50.078871953048527</v>
      </c>
      <c r="M303" s="44">
        <f>'4.1.1'!G319/1.05</f>
        <v>48.593429523809526</v>
      </c>
      <c r="N303" s="45">
        <f t="shared" si="52"/>
        <v>48.593429523809526</v>
      </c>
      <c r="O303" s="44">
        <f>SUM(N301:N303)/3</f>
        <v>48.731539365079364</v>
      </c>
      <c r="P303" s="44">
        <f>'4.1.1'!H319/1.05</f>
        <v>58.953357142857129</v>
      </c>
      <c r="Q303" s="45">
        <f t="shared" si="53"/>
        <v>47.813357142857129</v>
      </c>
      <c r="R303" s="44">
        <f>SUM(Q301:Q303)/3</f>
        <v>48.244878095238086</v>
      </c>
      <c r="S303" s="91">
        <f t="shared" si="49"/>
        <v>3.7980660760308922</v>
      </c>
      <c r="T303" s="28"/>
      <c r="U303" s="28"/>
      <c r="V303" s="28"/>
      <c r="W303" s="28"/>
    </row>
    <row r="304" spans="1:23" ht="14.25" customHeight="1" x14ac:dyDescent="0.25">
      <c r="A304" s="106">
        <f t="shared" si="51"/>
        <v>2014</v>
      </c>
      <c r="B304" s="105">
        <v>41913</v>
      </c>
      <c r="C304" s="90"/>
      <c r="D304" s="44"/>
      <c r="E304" s="44"/>
      <c r="F304" s="44"/>
      <c r="G304" s="44">
        <f>'4.1.1'!F320/1.2</f>
        <v>109.23498045429884</v>
      </c>
      <c r="H304" s="44">
        <f t="shared" si="54"/>
        <v>51.284980454298832</v>
      </c>
      <c r="I304" s="44"/>
      <c r="J304" s="44">
        <f>'4.1.1'!E320/1.2</f>
        <v>105.631455529476</v>
      </c>
      <c r="K304" s="44">
        <f t="shared" si="55"/>
        <v>47.681455529475997</v>
      </c>
      <c r="L304" s="44"/>
      <c r="M304" s="44">
        <f>'4.1.1'!G320/1.05</f>
        <v>44.500172380952371</v>
      </c>
      <c r="N304" s="45">
        <f t="shared" si="52"/>
        <v>44.500172380952371</v>
      </c>
      <c r="O304" s="44"/>
      <c r="P304" s="44">
        <f>'4.1.1'!H320/1.05</f>
        <v>55.865686666666669</v>
      </c>
      <c r="Q304" s="45">
        <f t="shared" si="53"/>
        <v>44.725686666666668</v>
      </c>
      <c r="R304" s="44"/>
      <c r="S304" s="91">
        <f t="shared" si="49"/>
        <v>3.6035249248228354</v>
      </c>
      <c r="T304" s="28"/>
      <c r="U304" s="28"/>
      <c r="V304" s="28"/>
      <c r="W304" s="28"/>
    </row>
    <row r="305" spans="1:23" ht="14.25" customHeight="1" x14ac:dyDescent="0.25">
      <c r="A305" s="106">
        <f t="shared" si="51"/>
        <v>2014</v>
      </c>
      <c r="B305" s="105">
        <v>41944</v>
      </c>
      <c r="C305" s="90"/>
      <c r="D305" s="44"/>
      <c r="E305" s="44"/>
      <c r="F305" s="44"/>
      <c r="G305" s="44">
        <f>'4.1.1'!F321/1.2</f>
        <v>105.98331354000931</v>
      </c>
      <c r="H305" s="44">
        <f t="shared" si="54"/>
        <v>48.033313540009303</v>
      </c>
      <c r="I305" s="44"/>
      <c r="J305" s="44">
        <f>'4.1.1'!E321/1.2</f>
        <v>102.06422376118091</v>
      </c>
      <c r="K305" s="44">
        <f t="shared" si="55"/>
        <v>44.114223761180909</v>
      </c>
      <c r="L305" s="44"/>
      <c r="M305" s="44">
        <f>'4.1.1'!G321/1.05</f>
        <v>44.116816190476186</v>
      </c>
      <c r="N305" s="45">
        <f t="shared" si="52"/>
        <v>44.116816190476186</v>
      </c>
      <c r="O305" s="44"/>
      <c r="P305" s="44">
        <f>'4.1.1'!H321/1.05</f>
        <v>55.042564761904757</v>
      </c>
      <c r="Q305" s="45">
        <f t="shared" si="53"/>
        <v>43.902564761904756</v>
      </c>
      <c r="R305" s="44"/>
      <c r="S305" s="91">
        <f t="shared" si="49"/>
        <v>3.9190897788283934</v>
      </c>
      <c r="T305" s="28"/>
      <c r="U305" s="28"/>
      <c r="V305" s="28"/>
      <c r="W305" s="28"/>
    </row>
    <row r="306" spans="1:23" ht="14.25" customHeight="1" x14ac:dyDescent="0.25">
      <c r="A306" s="106">
        <f t="shared" si="51"/>
        <v>2014</v>
      </c>
      <c r="B306" s="105">
        <v>41974</v>
      </c>
      <c r="C306" s="90"/>
      <c r="D306" s="44"/>
      <c r="E306" s="44"/>
      <c r="F306" s="44"/>
      <c r="G306" s="44">
        <f>'4.1.1'!F322/1.2</f>
        <v>101.97129901190667</v>
      </c>
      <c r="H306" s="44">
        <f t="shared" si="54"/>
        <v>44.021299011906663</v>
      </c>
      <c r="I306" s="44">
        <f>SUM(H304:H306)/3</f>
        <v>47.77986433540493</v>
      </c>
      <c r="J306" s="44">
        <f>'4.1.1'!E322/1.2</f>
        <v>96.85169839464038</v>
      </c>
      <c r="K306" s="44">
        <f t="shared" si="55"/>
        <v>38.901698394640377</v>
      </c>
      <c r="L306" s="44">
        <f>SUM(K304:K306)/3</f>
        <v>43.565792561765761</v>
      </c>
      <c r="M306" s="44">
        <f>'4.1.1'!G322/1.05</f>
        <v>39.761142857142858</v>
      </c>
      <c r="N306" s="45">
        <f t="shared" si="52"/>
        <v>39.761142857142858</v>
      </c>
      <c r="O306" s="44">
        <f>SUM(N304:N306)/3</f>
        <v>42.792710476190472</v>
      </c>
      <c r="P306" s="44">
        <f>'4.1.1'!H322/1.05</f>
        <v>48.95611619047618</v>
      </c>
      <c r="Q306" s="45">
        <f t="shared" si="53"/>
        <v>37.81611619047618</v>
      </c>
      <c r="R306" s="44">
        <f>SUM(Q304:Q306)/3</f>
        <v>42.148122539682532</v>
      </c>
      <c r="S306" s="91">
        <f t="shared" si="49"/>
        <v>5.1196006172662862</v>
      </c>
      <c r="T306" s="44">
        <f>AVERAGE(G295:G306)</f>
        <v>111.21499906218357</v>
      </c>
      <c r="U306" s="44">
        <f>AVERAGE(H295:H306)</f>
        <v>53.26499906218357</v>
      </c>
      <c r="V306" s="44">
        <f>AVERAGE(J295:J306)</f>
        <v>106.24654411481468</v>
      </c>
      <c r="W306" s="44">
        <f>AVERAGE(K295:K306)</f>
        <v>48.296544114814679</v>
      </c>
    </row>
    <row r="307" spans="1:23" ht="14.25" customHeight="1" x14ac:dyDescent="0.25">
      <c r="A307" s="106">
        <f>A295+1</f>
        <v>2015</v>
      </c>
      <c r="B307" s="105">
        <v>42005</v>
      </c>
      <c r="C307" s="90"/>
      <c r="D307" s="44"/>
      <c r="E307" s="44"/>
      <c r="F307" s="44"/>
      <c r="G307" s="44">
        <f>'4.1.1'!F323/1.2</f>
        <v>96.537608476722582</v>
      </c>
      <c r="H307" s="44">
        <f t="shared" si="54"/>
        <v>38.587608476722579</v>
      </c>
      <c r="I307" s="44"/>
      <c r="J307" s="44">
        <f>'4.1.1'!E323/1.2</f>
        <v>90.370908613010457</v>
      </c>
      <c r="K307" s="44">
        <f t="shared" si="55"/>
        <v>32.420908613010454</v>
      </c>
      <c r="L307" s="44"/>
      <c r="M307" s="44">
        <f>'4.1.1'!G323/1.05</f>
        <v>34.697730476190472</v>
      </c>
      <c r="N307" s="45">
        <f t="shared" si="52"/>
        <v>34.697730476190472</v>
      </c>
      <c r="O307" s="44"/>
      <c r="P307" s="44">
        <f>'4.1.1'!H323/1.05</f>
        <v>44.124955238095232</v>
      </c>
      <c r="Q307" s="45">
        <f t="shared" si="53"/>
        <v>32.984955238095232</v>
      </c>
      <c r="R307" s="44"/>
      <c r="S307" s="91">
        <f t="shared" si="49"/>
        <v>6.1666998637121253</v>
      </c>
      <c r="T307" s="44"/>
      <c r="U307" s="44"/>
      <c r="V307" s="44"/>
      <c r="W307" s="44"/>
    </row>
    <row r="308" spans="1:23" ht="14.25" customHeight="1" x14ac:dyDescent="0.25">
      <c r="A308" s="106">
        <f t="shared" ref="A308:A318" si="56">A296+1</f>
        <v>2015</v>
      </c>
      <c r="B308" s="105">
        <v>42036</v>
      </c>
      <c r="C308" s="90"/>
      <c r="D308" s="44"/>
      <c r="E308" s="44"/>
      <c r="F308" s="44"/>
      <c r="G308" s="44">
        <f>'4.1.1'!F324/1.2</f>
        <v>95.504020272549383</v>
      </c>
      <c r="H308" s="44">
        <f t="shared" si="54"/>
        <v>37.55402027254938</v>
      </c>
      <c r="I308" s="44"/>
      <c r="J308" s="44">
        <f>'4.1.1'!E324/1.2</f>
        <v>89.329379687314727</v>
      </c>
      <c r="K308" s="44">
        <f t="shared" si="55"/>
        <v>31.379379687314724</v>
      </c>
      <c r="L308" s="44"/>
      <c r="M308" s="44">
        <f>'4.1.1'!G324/1.05</f>
        <v>35.49553904761904</v>
      </c>
      <c r="N308" s="45">
        <f t="shared" ref="N308:N313" si="57">M308-0</f>
        <v>35.49553904761904</v>
      </c>
      <c r="O308" s="44"/>
      <c r="P308" s="44">
        <f>'4.1.1'!H324/1.05</f>
        <v>46.391575238095228</v>
      </c>
      <c r="Q308" s="45">
        <f t="shared" ref="Q308:Q313" si="58">P308-11.14</f>
        <v>35.251575238095228</v>
      </c>
      <c r="R308" s="44"/>
      <c r="S308" s="91">
        <f t="shared" si="49"/>
        <v>6.1746405852346555</v>
      </c>
      <c r="T308" s="44"/>
      <c r="U308" s="44"/>
      <c r="V308" s="44"/>
      <c r="W308" s="44"/>
    </row>
    <row r="309" spans="1:23" ht="14.25" customHeight="1" x14ac:dyDescent="0.25">
      <c r="A309" s="106">
        <f t="shared" si="56"/>
        <v>2015</v>
      </c>
      <c r="B309" s="105">
        <v>42064</v>
      </c>
      <c r="C309" s="90"/>
      <c r="D309" s="44"/>
      <c r="E309" s="44"/>
      <c r="F309" s="44"/>
      <c r="G309" s="44">
        <f>'4.1.1'!F325/1.2</f>
        <v>98.509150629614027</v>
      </c>
      <c r="H309" s="44">
        <f t="shared" ref="H309:H314" si="59">G309-57.95</f>
        <v>40.559150629614024</v>
      </c>
      <c r="I309" s="44">
        <f>SUM(H307:H309)/3</f>
        <v>38.900259792961997</v>
      </c>
      <c r="J309" s="44">
        <f>'4.1.1'!E325/1.2</f>
        <v>92.535044010475261</v>
      </c>
      <c r="K309" s="44">
        <f t="shared" ref="K309:K314" si="60">J309-57.95</f>
        <v>34.585044010475258</v>
      </c>
      <c r="L309" s="44">
        <f>SUM(K307:K309)/3</f>
        <v>32.79511077026681</v>
      </c>
      <c r="M309" s="44">
        <f>'4.1.1'!G325/1.05</f>
        <v>35.089362857142852</v>
      </c>
      <c r="N309" s="45">
        <f t="shared" si="57"/>
        <v>35.089362857142852</v>
      </c>
      <c r="O309" s="44">
        <f>SUM(N307:N309)/3</f>
        <v>35.094210793650781</v>
      </c>
      <c r="P309" s="44">
        <f>'4.1.1'!H325/1.05</f>
        <v>46.253595238095237</v>
      </c>
      <c r="Q309" s="45">
        <f t="shared" si="58"/>
        <v>35.113595238095236</v>
      </c>
      <c r="R309" s="44">
        <f>SUM(Q307:Q309)/3</f>
        <v>34.450041904761896</v>
      </c>
      <c r="S309" s="91">
        <f t="shared" si="49"/>
        <v>5.974106619138766</v>
      </c>
      <c r="T309" s="44"/>
      <c r="U309" s="44"/>
      <c r="V309" s="44"/>
      <c r="W309" s="44"/>
    </row>
    <row r="310" spans="1:23" ht="14.25" customHeight="1" x14ac:dyDescent="0.25">
      <c r="A310" s="106">
        <f t="shared" si="56"/>
        <v>2015</v>
      </c>
      <c r="B310" s="105">
        <v>42095</v>
      </c>
      <c r="C310" s="90"/>
      <c r="D310" s="44"/>
      <c r="E310" s="44"/>
      <c r="F310" s="44"/>
      <c r="G310" s="44">
        <f>'4.1.1'!F326/1.2</f>
        <v>99.242427735524913</v>
      </c>
      <c r="H310" s="44">
        <f t="shared" si="59"/>
        <v>41.29242773552491</v>
      </c>
      <c r="I310" s="44"/>
      <c r="J310" s="44">
        <f>'4.1.1'!E326/1.2</f>
        <v>93.789561018014638</v>
      </c>
      <c r="K310" s="44">
        <f t="shared" si="60"/>
        <v>35.839561018014635</v>
      </c>
      <c r="L310" s="44"/>
      <c r="M310" s="44">
        <f>'4.1.1'!G326/1.05</f>
        <v>34.736780952380954</v>
      </c>
      <c r="N310" s="45">
        <f t="shared" si="57"/>
        <v>34.736780952380954</v>
      </c>
      <c r="O310" s="44"/>
      <c r="P310" s="44">
        <f>'4.1.1'!H326/1.05</f>
        <v>45.905516190476192</v>
      </c>
      <c r="Q310" s="45">
        <f t="shared" si="58"/>
        <v>34.765516190476191</v>
      </c>
      <c r="R310" s="44"/>
      <c r="S310" s="91">
        <f t="shared" si="49"/>
        <v>5.4528667175102754</v>
      </c>
      <c r="T310" s="44"/>
      <c r="U310" s="44"/>
      <c r="V310" s="44"/>
      <c r="W310" s="44"/>
    </row>
    <row r="311" spans="1:23" ht="14.25" customHeight="1" x14ac:dyDescent="0.25">
      <c r="A311" s="106">
        <f t="shared" si="56"/>
        <v>2015</v>
      </c>
      <c r="B311" s="105">
        <v>42125</v>
      </c>
      <c r="C311" s="90"/>
      <c r="D311" s="44"/>
      <c r="E311" s="44"/>
      <c r="F311" s="44"/>
      <c r="G311" s="44">
        <f>'4.1.1'!F327/1.2</f>
        <v>100.80621233411226</v>
      </c>
      <c r="H311" s="44">
        <f t="shared" si="59"/>
        <v>42.856212334112257</v>
      </c>
      <c r="I311" s="44"/>
      <c r="J311" s="44">
        <f>'4.1.1'!E327/1.2</f>
        <v>96.457964923034808</v>
      </c>
      <c r="K311" s="44">
        <f t="shared" si="60"/>
        <v>38.507964923034805</v>
      </c>
      <c r="L311" s="44"/>
      <c r="M311" s="44">
        <f>'4.1.1'!G327/1.05</f>
        <v>35.114501904761902</v>
      </c>
      <c r="N311" s="45">
        <f t="shared" si="57"/>
        <v>35.114501904761902</v>
      </c>
      <c r="O311" s="44"/>
      <c r="P311" s="44">
        <f>'4.1.1'!H327/1.05</f>
        <v>47.123433333333324</v>
      </c>
      <c r="Q311" s="45">
        <f t="shared" si="58"/>
        <v>35.983433333333323</v>
      </c>
      <c r="R311" s="44"/>
      <c r="S311" s="91">
        <f t="shared" si="49"/>
        <v>4.3482474110774518</v>
      </c>
      <c r="T311" s="44"/>
      <c r="U311" s="44"/>
      <c r="V311" s="44"/>
      <c r="W311" s="44"/>
    </row>
    <row r="312" spans="1:23" ht="14.25" customHeight="1" x14ac:dyDescent="0.25">
      <c r="A312" s="106">
        <f t="shared" si="56"/>
        <v>2015</v>
      </c>
      <c r="B312" s="105">
        <v>42156</v>
      </c>
      <c r="C312" s="90"/>
      <c r="D312" s="44"/>
      <c r="E312" s="44"/>
      <c r="F312" s="44"/>
      <c r="G312" s="44">
        <f>'4.1.1'!F328/1.2</f>
        <v>101.03537341598346</v>
      </c>
      <c r="H312" s="44">
        <f t="shared" si="59"/>
        <v>43.085373415983454</v>
      </c>
      <c r="I312" s="44">
        <f>SUM(H310:H312)/3</f>
        <v>42.411337828540205</v>
      </c>
      <c r="J312" s="44">
        <f>'4.1.1'!E328/1.2</f>
        <v>96.996918783187581</v>
      </c>
      <c r="K312" s="44">
        <f t="shared" si="60"/>
        <v>39.046918783187579</v>
      </c>
      <c r="L312" s="44">
        <f>SUM(K310:K312)/3</f>
        <v>37.798148241412342</v>
      </c>
      <c r="M312" s="44">
        <f>'4.1.1'!G328/1.05</f>
        <v>35.345656190476191</v>
      </c>
      <c r="N312" s="45">
        <f t="shared" si="57"/>
        <v>35.345656190476191</v>
      </c>
      <c r="O312" s="44">
        <f>SUM(N310:N312)/3</f>
        <v>35.065646349206347</v>
      </c>
      <c r="P312" s="44">
        <f>'4.1.1'!H328/1.05</f>
        <v>47.32394476190477</v>
      </c>
      <c r="Q312" s="45">
        <f t="shared" si="58"/>
        <v>36.183944761904769</v>
      </c>
      <c r="R312" s="44">
        <f>SUM(Q310:Q312)/3</f>
        <v>35.644298095238092</v>
      </c>
      <c r="S312" s="91">
        <f t="shared" si="49"/>
        <v>4.0384546327958759</v>
      </c>
      <c r="T312" s="44"/>
      <c r="U312" s="44"/>
      <c r="V312" s="44"/>
      <c r="W312" s="44"/>
    </row>
    <row r="313" spans="1:23" ht="14.25" customHeight="1" x14ac:dyDescent="0.25">
      <c r="A313" s="106">
        <f t="shared" si="56"/>
        <v>2015</v>
      </c>
      <c r="B313" s="105">
        <v>42186</v>
      </c>
      <c r="C313" s="90"/>
      <c r="D313" s="44"/>
      <c r="E313" s="44"/>
      <c r="F313" s="44"/>
      <c r="G313" s="44">
        <f>'4.1.1'!F329/1.2</f>
        <v>98.94346431776782</v>
      </c>
      <c r="H313" s="44">
        <f t="shared" si="59"/>
        <v>40.993464317767817</v>
      </c>
      <c r="I313" s="44"/>
      <c r="J313" s="44">
        <f>'4.1.1'!E329/1.2</f>
        <v>97.002748891033249</v>
      </c>
      <c r="K313" s="44">
        <f t="shared" si="60"/>
        <v>39.052748891033247</v>
      </c>
      <c r="L313" s="44"/>
      <c r="M313" s="44">
        <f>'4.1.1'!G329/1.05</f>
        <v>34.755458095238097</v>
      </c>
      <c r="N313" s="45">
        <f t="shared" si="57"/>
        <v>34.755458095238097</v>
      </c>
      <c r="O313" s="44"/>
      <c r="P313" s="44">
        <f>'4.1.1'!H329/1.05</f>
        <v>45.960810476190467</v>
      </c>
      <c r="Q313" s="45">
        <f t="shared" si="58"/>
        <v>34.820810476190466</v>
      </c>
      <c r="R313" s="44"/>
      <c r="S313" s="91">
        <f t="shared" si="49"/>
        <v>1.9407154267345703</v>
      </c>
      <c r="T313" s="44"/>
      <c r="U313" s="44"/>
      <c r="V313" s="44"/>
      <c r="W313" s="44"/>
    </row>
    <row r="314" spans="1:23" ht="14.25" customHeight="1" x14ac:dyDescent="0.25">
      <c r="A314" s="106">
        <f t="shared" si="56"/>
        <v>2015</v>
      </c>
      <c r="B314" s="105">
        <v>42217</v>
      </c>
      <c r="C314" s="90"/>
      <c r="D314" s="44"/>
      <c r="E314" s="44"/>
      <c r="F314" s="44"/>
      <c r="G314" s="44">
        <f>'4.1.1'!F330/1.2</f>
        <v>93.085406554445882</v>
      </c>
      <c r="H314" s="44">
        <f t="shared" si="59"/>
        <v>35.135406554445879</v>
      </c>
      <c r="I314" s="44"/>
      <c r="J314" s="44">
        <f>'4.1.1'!E330/1.2</f>
        <v>95.401984657848914</v>
      </c>
      <c r="K314" s="44">
        <f t="shared" si="60"/>
        <v>37.451984657848911</v>
      </c>
      <c r="L314" s="44"/>
      <c r="M314" s="44">
        <f>'4.1.1'!G330/1.05</f>
        <v>28.928853333333333</v>
      </c>
      <c r="N314" s="45">
        <f t="shared" ref="N314:N319" si="61">M314-0</f>
        <v>28.928853333333333</v>
      </c>
      <c r="O314" s="44"/>
      <c r="P314" s="44">
        <f>'4.1.1'!H330/1.05</f>
        <v>41.199499047619042</v>
      </c>
      <c r="Q314" s="45">
        <f t="shared" ref="Q314:Q319" si="62">P314-11.14</f>
        <v>30.059499047619042</v>
      </c>
      <c r="R314" s="44"/>
      <c r="S314" s="91">
        <f t="shared" si="49"/>
        <v>-2.3165781034030317</v>
      </c>
      <c r="T314" s="44"/>
      <c r="U314" s="44"/>
      <c r="V314" s="44"/>
      <c r="W314" s="44"/>
    </row>
    <row r="315" spans="1:23" ht="14.25" customHeight="1" x14ac:dyDescent="0.25">
      <c r="A315" s="106">
        <f t="shared" si="56"/>
        <v>2015</v>
      </c>
      <c r="B315" s="105">
        <v>42248</v>
      </c>
      <c r="C315" s="90"/>
      <c r="D315" s="44"/>
      <c r="E315" s="44"/>
      <c r="F315" s="44"/>
      <c r="G315" s="44">
        <f>'4.1.1'!F331/1.2</f>
        <v>91.509504166666687</v>
      </c>
      <c r="H315" s="44">
        <f t="shared" ref="H315:H320" si="63">G315-57.95</f>
        <v>33.559504166666684</v>
      </c>
      <c r="I315" s="44">
        <f>SUM(H313:H315)/3</f>
        <v>36.562791679626791</v>
      </c>
      <c r="J315" s="44">
        <f>'4.1.1'!E331/1.2</f>
        <v>92.91097120542473</v>
      </c>
      <c r="K315" s="44">
        <f t="shared" ref="K315:K320" si="64">J315-57.95</f>
        <v>34.960971205424727</v>
      </c>
      <c r="L315" s="44">
        <f>SUM(K313:K315)/3</f>
        <v>37.155234918102295</v>
      </c>
      <c r="M315" s="44">
        <f>'4.1.1'!G331/1.05</f>
        <v>29.619999999999994</v>
      </c>
      <c r="N315" s="45">
        <f t="shared" si="61"/>
        <v>29.619999999999994</v>
      </c>
      <c r="O315" s="44">
        <f>SUM(N313:N315)/3</f>
        <v>31.10143714285714</v>
      </c>
      <c r="P315" s="44">
        <f>'4.1.1'!H331/1.05</f>
        <v>41.315291428571435</v>
      </c>
      <c r="Q315" s="45">
        <f t="shared" si="62"/>
        <v>30.175291428571434</v>
      </c>
      <c r="R315" s="44">
        <f>SUM(Q313:Q315)/3</f>
        <v>31.685200317460311</v>
      </c>
      <c r="S315" s="91">
        <f t="shared" si="49"/>
        <v>-1.4014670387580423</v>
      </c>
      <c r="T315" s="44"/>
      <c r="U315" s="44"/>
      <c r="V315" s="44"/>
      <c r="W315" s="44"/>
    </row>
    <row r="316" spans="1:23" ht="14.25" customHeight="1" x14ac:dyDescent="0.25">
      <c r="A316" s="106">
        <f t="shared" si="56"/>
        <v>2015</v>
      </c>
      <c r="B316" s="105">
        <v>42278</v>
      </c>
      <c r="C316" s="90"/>
      <c r="D316" s="44"/>
      <c r="E316" s="44"/>
      <c r="F316" s="44"/>
      <c r="G316" s="44">
        <f>'4.1.1'!F332/1.2</f>
        <v>92.235582500000021</v>
      </c>
      <c r="H316" s="44">
        <f t="shared" si="63"/>
        <v>34.285582500000018</v>
      </c>
      <c r="I316" s="44"/>
      <c r="J316" s="44">
        <f>'4.1.1'!E332/1.2</f>
        <v>90.746798657776836</v>
      </c>
      <c r="K316" s="44">
        <f t="shared" si="64"/>
        <v>32.796798657776833</v>
      </c>
      <c r="L316" s="44"/>
      <c r="M316" s="44">
        <f>'4.1.1'!G332/1.05</f>
        <v>29.790476190476191</v>
      </c>
      <c r="N316" s="45">
        <f t="shared" si="61"/>
        <v>29.790476190476191</v>
      </c>
      <c r="O316" s="44"/>
      <c r="P316" s="44">
        <f>'4.1.1'!H332/1.05</f>
        <v>41.931288571428574</v>
      </c>
      <c r="Q316" s="45">
        <f t="shared" si="62"/>
        <v>30.791288571428574</v>
      </c>
      <c r="R316" s="44"/>
      <c r="S316" s="91">
        <f t="shared" si="49"/>
        <v>1.4887838422231852</v>
      </c>
      <c r="T316" s="44"/>
      <c r="U316" s="44"/>
      <c r="V316" s="44"/>
      <c r="W316" s="44"/>
    </row>
    <row r="317" spans="1:23" ht="14.25" customHeight="1" x14ac:dyDescent="0.25">
      <c r="A317" s="106">
        <f t="shared" si="56"/>
        <v>2015</v>
      </c>
      <c r="B317" s="105">
        <v>42309</v>
      </c>
      <c r="C317" s="90"/>
      <c r="D317" s="44"/>
      <c r="E317" s="44"/>
      <c r="F317" s="44"/>
      <c r="G317" s="44">
        <f>'4.1.1'!F333/1.2</f>
        <v>91.768933333333337</v>
      </c>
      <c r="H317" s="44">
        <f t="shared" si="63"/>
        <v>33.818933333333334</v>
      </c>
      <c r="I317" s="44"/>
      <c r="J317" s="44">
        <f>'4.1.1'!E333/1.2</f>
        <v>89.365823618645237</v>
      </c>
      <c r="K317" s="44">
        <f t="shared" si="64"/>
        <v>31.415823618645234</v>
      </c>
      <c r="L317" s="44"/>
      <c r="M317" s="44">
        <f>'4.1.1'!G333/1.05</f>
        <v>28.588571428571424</v>
      </c>
      <c r="N317" s="45">
        <f t="shared" si="61"/>
        <v>28.588571428571424</v>
      </c>
      <c r="O317" s="44"/>
      <c r="P317" s="44">
        <f>'4.1.1'!H333/1.05</f>
        <v>39.588698095238087</v>
      </c>
      <c r="Q317" s="45">
        <f t="shared" si="62"/>
        <v>28.448698095238086</v>
      </c>
      <c r="R317" s="44"/>
      <c r="S317" s="91">
        <f t="shared" si="49"/>
        <v>2.4031097146880995</v>
      </c>
      <c r="T317" s="44"/>
      <c r="U317" s="44"/>
      <c r="V317" s="44"/>
      <c r="W317" s="44"/>
    </row>
    <row r="318" spans="1:23" ht="14.25" customHeight="1" x14ac:dyDescent="0.25">
      <c r="A318" s="106">
        <f t="shared" si="56"/>
        <v>2015</v>
      </c>
      <c r="B318" s="105">
        <v>42339</v>
      </c>
      <c r="C318" s="90"/>
      <c r="D318" s="44"/>
      <c r="E318" s="44"/>
      <c r="F318" s="44"/>
      <c r="G318" s="44">
        <f>'4.1.1'!F334/1.2</f>
        <v>89.806875000000019</v>
      </c>
      <c r="H318" s="44">
        <f t="shared" si="63"/>
        <v>31.856875000000016</v>
      </c>
      <c r="I318" s="44">
        <f>SUM(H316:H318)/3</f>
        <v>33.320463611111123</v>
      </c>
      <c r="J318" s="44">
        <f>'4.1.1'!E334/1.2</f>
        <v>86.399497441073336</v>
      </c>
      <c r="K318" s="44">
        <f t="shared" si="64"/>
        <v>28.449497441073333</v>
      </c>
      <c r="L318" s="44">
        <f>SUM(K316:K318)/3</f>
        <v>30.887373239165132</v>
      </c>
      <c r="M318" s="44">
        <f>'4.1.1'!G334/1.05</f>
        <v>27.226666666666667</v>
      </c>
      <c r="N318" s="45">
        <f t="shared" si="61"/>
        <v>27.226666666666667</v>
      </c>
      <c r="O318" s="44">
        <f>SUM(N316:N318)/3</f>
        <v>28.535238095238089</v>
      </c>
      <c r="P318" s="44">
        <f>'4.1.1'!H334/1.05</f>
        <v>36.28756095238095</v>
      </c>
      <c r="Q318" s="45">
        <f t="shared" si="62"/>
        <v>25.14756095238095</v>
      </c>
      <c r="R318" s="44">
        <f>SUM(Q316:Q318)/3</f>
        <v>28.129182539682535</v>
      </c>
      <c r="S318" s="91">
        <f t="shared" si="49"/>
        <v>3.407377558926683</v>
      </c>
      <c r="T318" s="44">
        <f>AVERAGE(G307:G318)</f>
        <v>95.748713228060026</v>
      </c>
      <c r="U318" s="44">
        <f>AVERAGE(H307:H318)</f>
        <v>37.798713228060031</v>
      </c>
      <c r="V318" s="44">
        <f>AVERAGE(J307:J318)</f>
        <v>92.608966792236643</v>
      </c>
      <c r="W318" s="44">
        <f>AVERAGE(K307:K318)</f>
        <v>34.658966792236647</v>
      </c>
    </row>
    <row r="319" spans="1:23" ht="14.25" customHeight="1" x14ac:dyDescent="0.25">
      <c r="A319" s="106">
        <f>A307+1</f>
        <v>2016</v>
      </c>
      <c r="B319" s="105">
        <v>42370</v>
      </c>
      <c r="C319" s="90"/>
      <c r="D319" s="44"/>
      <c r="E319" s="44"/>
      <c r="F319" s="44"/>
      <c r="G319" s="44">
        <f>'4.1.1'!F335/1.2</f>
        <v>85.435496666666694</v>
      </c>
      <c r="H319" s="44">
        <f t="shared" si="63"/>
        <v>27.485496666666691</v>
      </c>
      <c r="I319" s="44"/>
      <c r="J319" s="44">
        <f>'4.1.1'!E335/1.2</f>
        <v>84.785322055240812</v>
      </c>
      <c r="K319" s="44">
        <f t="shared" si="64"/>
        <v>26.835322055240809</v>
      </c>
      <c r="L319" s="44"/>
      <c r="M319" s="44">
        <f>'4.1.1'!G335/1.05</f>
        <v>21.726666666666667</v>
      </c>
      <c r="N319" s="45">
        <f t="shared" si="61"/>
        <v>21.726666666666667</v>
      </c>
      <c r="O319" s="44"/>
      <c r="P319" s="44">
        <f>'4.1.1'!H335/1.05</f>
        <v>33.510250476190471</v>
      </c>
      <c r="Q319" s="45">
        <f t="shared" si="62"/>
        <v>22.370250476190471</v>
      </c>
      <c r="R319" s="44"/>
      <c r="S319" s="91">
        <f t="shared" si="49"/>
        <v>0.65017461142588218</v>
      </c>
      <c r="T319" s="44"/>
      <c r="U319" s="44"/>
      <c r="V319" s="44"/>
      <c r="W319" s="44"/>
    </row>
    <row r="320" spans="1:23" ht="14.25" customHeight="1" x14ac:dyDescent="0.25">
      <c r="A320" s="106">
        <f t="shared" ref="A320:A330" si="65">A308+1</f>
        <v>2016</v>
      </c>
      <c r="B320" s="105">
        <v>42401</v>
      </c>
      <c r="C320" s="90"/>
      <c r="D320" s="44"/>
      <c r="E320" s="44"/>
      <c r="F320" s="44"/>
      <c r="G320" s="44">
        <f>'4.1.1'!F336/1.2</f>
        <v>84.184090833333343</v>
      </c>
      <c r="H320" s="44">
        <f t="shared" si="63"/>
        <v>26.23409083333334</v>
      </c>
      <c r="I320" s="44"/>
      <c r="J320" s="44">
        <f>'4.1.1'!E336/1.2</f>
        <v>84.502114643184498</v>
      </c>
      <c r="K320" s="44">
        <f t="shared" si="64"/>
        <v>26.552114643184495</v>
      </c>
      <c r="L320" s="44"/>
      <c r="M320" s="44">
        <f>'4.1.1'!G336/1.05</f>
        <v>20.849523809523809</v>
      </c>
      <c r="N320" s="45">
        <f t="shared" ref="N320:N325" si="66">M320-0</f>
        <v>20.849523809523809</v>
      </c>
      <c r="O320" s="44"/>
      <c r="P320" s="44">
        <f>'4.1.1'!H336/1.05</f>
        <v>31.866280952380951</v>
      </c>
      <c r="Q320" s="45">
        <f t="shared" ref="Q320:Q325" si="67">P320-11.14</f>
        <v>20.72628095238095</v>
      </c>
      <c r="R320" s="44"/>
      <c r="S320" s="91">
        <f t="shared" ref="S320:S351" si="68">H320-K320</f>
        <v>-0.31802380985115519</v>
      </c>
      <c r="T320" s="44"/>
      <c r="U320" s="44"/>
      <c r="V320" s="44"/>
      <c r="W320" s="44"/>
    </row>
    <row r="321" spans="1:23" ht="14.25" customHeight="1" x14ac:dyDescent="0.25">
      <c r="A321" s="106">
        <f t="shared" si="65"/>
        <v>2016</v>
      </c>
      <c r="B321" s="105">
        <v>42430</v>
      </c>
      <c r="C321" s="90"/>
      <c r="D321" s="44"/>
      <c r="E321" s="44"/>
      <c r="F321" s="44"/>
      <c r="G321" s="44">
        <f>'4.1.1'!F337/1.2</f>
        <v>85.332528333333343</v>
      </c>
      <c r="H321" s="44">
        <f t="shared" ref="H321:H326" si="69">G321-57.95</f>
        <v>27.38252833333334</v>
      </c>
      <c r="I321" s="44">
        <f>SUM(H319:H321)/3</f>
        <v>27.034038611111125</v>
      </c>
      <c r="J321" s="44">
        <f>'4.1.1'!E337/1.2</f>
        <v>84.77238236995278</v>
      </c>
      <c r="K321" s="44">
        <f t="shared" ref="K321:K326" si="70">J321-57.95</f>
        <v>26.822382369952777</v>
      </c>
      <c r="L321" s="44">
        <f>SUM(K319:K321)/3</f>
        <v>26.736606356126028</v>
      </c>
      <c r="M321" s="44">
        <f>'4.1.1'!G337/1.05</f>
        <v>25.16952380952381</v>
      </c>
      <c r="N321" s="45">
        <f t="shared" si="66"/>
        <v>25.16952380952381</v>
      </c>
      <c r="O321" s="44">
        <f>SUM(N319:N321)/3</f>
        <v>22.581904761904763</v>
      </c>
      <c r="P321" s="44">
        <f>'4.1.1'!H337/1.05</f>
        <v>36.394170476190475</v>
      </c>
      <c r="Q321" s="45">
        <f t="shared" si="67"/>
        <v>25.254170476190474</v>
      </c>
      <c r="R321" s="44">
        <f>SUM(Q319:Q321)/3</f>
        <v>22.783567301587301</v>
      </c>
      <c r="S321" s="91">
        <f t="shared" si="68"/>
        <v>0.56014596338056322</v>
      </c>
      <c r="T321" s="44"/>
      <c r="U321" s="44"/>
      <c r="V321" s="44"/>
      <c r="W321" s="44"/>
    </row>
    <row r="322" spans="1:23" ht="14.25" customHeight="1" x14ac:dyDescent="0.25">
      <c r="A322" s="106">
        <f t="shared" si="65"/>
        <v>2016</v>
      </c>
      <c r="B322" s="105">
        <v>42461</v>
      </c>
      <c r="C322" s="90"/>
      <c r="D322" s="44"/>
      <c r="E322" s="44"/>
      <c r="F322" s="44"/>
      <c r="G322" s="44">
        <f>'4.1.1'!F338/1.2</f>
        <v>89.119517500000001</v>
      </c>
      <c r="H322" s="44">
        <f t="shared" si="69"/>
        <v>31.169517499999998</v>
      </c>
      <c r="I322" s="44"/>
      <c r="J322" s="44">
        <f>'4.1.1'!E338/1.2</f>
        <v>88.702371340140886</v>
      </c>
      <c r="K322" s="44">
        <f t="shared" si="70"/>
        <v>30.752371340140883</v>
      </c>
      <c r="L322" s="44"/>
      <c r="M322" s="44">
        <f>'4.1.1'!G338/1.05</f>
        <v>26.093333333333334</v>
      </c>
      <c r="N322" s="45">
        <f t="shared" si="66"/>
        <v>26.093333333333334</v>
      </c>
      <c r="O322" s="44"/>
      <c r="P322" s="44">
        <f>'4.1.1'!H338/1.05</f>
        <v>36.986641904761903</v>
      </c>
      <c r="Q322" s="45">
        <f t="shared" si="67"/>
        <v>25.846641904761903</v>
      </c>
      <c r="R322" s="44"/>
      <c r="S322" s="91">
        <f t="shared" si="68"/>
        <v>0.41714615985911507</v>
      </c>
      <c r="T322" s="44"/>
      <c r="U322" s="44"/>
      <c r="V322" s="44"/>
      <c r="W322" s="44"/>
    </row>
    <row r="323" spans="1:23" ht="14.25" customHeight="1" x14ac:dyDescent="0.25">
      <c r="A323" s="106">
        <f t="shared" si="65"/>
        <v>2016</v>
      </c>
      <c r="B323" s="105">
        <v>42491</v>
      </c>
      <c r="C323" s="90"/>
      <c r="D323" s="44"/>
      <c r="E323" s="44"/>
      <c r="F323" s="44"/>
      <c r="G323" s="44">
        <f>'4.1.1'!F339/1.2</f>
        <v>90.892411666666689</v>
      </c>
      <c r="H323" s="44">
        <f t="shared" si="69"/>
        <v>32.942411666666686</v>
      </c>
      <c r="I323" s="44"/>
      <c r="J323" s="44">
        <f>'4.1.1'!E339/1.2</f>
        <v>90.361760328358969</v>
      </c>
      <c r="K323" s="44">
        <f t="shared" si="70"/>
        <v>32.411760328358966</v>
      </c>
      <c r="L323" s="44"/>
      <c r="M323" s="44">
        <f>'4.1.1'!G339/1.05</f>
        <v>28.150476190476194</v>
      </c>
      <c r="N323" s="45">
        <f t="shared" si="66"/>
        <v>28.150476190476194</v>
      </c>
      <c r="O323" s="44"/>
      <c r="P323" s="44">
        <f>'4.1.1'!H339/1.05</f>
        <v>40.074691428571427</v>
      </c>
      <c r="Q323" s="45">
        <f t="shared" si="67"/>
        <v>28.934691428571426</v>
      </c>
      <c r="R323" s="44"/>
      <c r="S323" s="91">
        <f t="shared" si="68"/>
        <v>0.53065133830772027</v>
      </c>
      <c r="T323" s="44"/>
      <c r="U323" s="44"/>
      <c r="V323" s="44"/>
      <c r="W323" s="44"/>
    </row>
    <row r="324" spans="1:23" ht="14.25" customHeight="1" x14ac:dyDescent="0.25">
      <c r="A324" s="106">
        <f t="shared" si="65"/>
        <v>2016</v>
      </c>
      <c r="B324" s="105">
        <v>42522</v>
      </c>
      <c r="C324" s="90"/>
      <c r="D324" s="44"/>
      <c r="E324" s="44"/>
      <c r="F324" s="44"/>
      <c r="G324" s="44">
        <f>'4.1.1'!F340/1.2</f>
        <v>93.214160833333338</v>
      </c>
      <c r="H324" s="44">
        <f t="shared" si="69"/>
        <v>35.264160833333335</v>
      </c>
      <c r="I324" s="44">
        <f>SUM(H322:H324)/3</f>
        <v>33.12536333333334</v>
      </c>
      <c r="J324" s="44">
        <f>'4.1.1'!E340/1.2</f>
        <v>92.469511677051656</v>
      </c>
      <c r="K324" s="44">
        <f t="shared" si="70"/>
        <v>34.519511677051653</v>
      </c>
      <c r="L324" s="44">
        <f>SUM(K322:K324)/3</f>
        <v>32.56121444851717</v>
      </c>
      <c r="M324" s="44">
        <f>'4.1.1'!G340/1.05</f>
        <v>30.480952380952381</v>
      </c>
      <c r="N324" s="45">
        <f t="shared" si="66"/>
        <v>30.480952380952381</v>
      </c>
      <c r="O324" s="44">
        <f>SUM(N322:N324)/3</f>
        <v>28.241587301587305</v>
      </c>
      <c r="P324" s="44">
        <f>'4.1.1'!H340/1.05</f>
        <v>42.189817142857144</v>
      </c>
      <c r="Q324" s="45">
        <f t="shared" si="67"/>
        <v>31.049817142857144</v>
      </c>
      <c r="R324" s="44">
        <f>SUM(Q322:Q324)/3</f>
        <v>28.610383492063491</v>
      </c>
      <c r="S324" s="91">
        <f t="shared" si="68"/>
        <v>0.74464915628168171</v>
      </c>
      <c r="T324" s="44"/>
      <c r="U324" s="44"/>
      <c r="V324" s="44"/>
      <c r="W324" s="44"/>
    </row>
    <row r="325" spans="1:23" ht="14.25" customHeight="1" x14ac:dyDescent="0.25">
      <c r="A325" s="106">
        <f t="shared" si="65"/>
        <v>2016</v>
      </c>
      <c r="B325" s="105">
        <v>42552</v>
      </c>
      <c r="C325" s="90"/>
      <c r="D325" s="44"/>
      <c r="E325" s="44"/>
      <c r="F325" s="44"/>
      <c r="G325" s="44">
        <f>'4.1.1'!F341/1.2</f>
        <v>93.875704166666679</v>
      </c>
      <c r="H325" s="44">
        <f t="shared" si="69"/>
        <v>35.925704166666677</v>
      </c>
      <c r="I325" s="44"/>
      <c r="J325" s="44">
        <f>'4.1.1'!E341/1.2</f>
        <v>93.052421136357992</v>
      </c>
      <c r="K325" s="44">
        <f t="shared" si="70"/>
        <v>35.102421136357989</v>
      </c>
      <c r="L325" s="44"/>
      <c r="M325" s="44">
        <f>'4.1.1'!G341/1.05</f>
        <v>30.84095238095238</v>
      </c>
      <c r="N325" s="45">
        <f t="shared" si="66"/>
        <v>30.84095238095238</v>
      </c>
      <c r="O325" s="44"/>
      <c r="P325" s="44">
        <f>'4.1.1'!H341/1.05</f>
        <v>42.373630476190471</v>
      </c>
      <c r="Q325" s="45">
        <f t="shared" si="67"/>
        <v>31.23363047619047</v>
      </c>
      <c r="R325" s="44"/>
      <c r="S325" s="91">
        <f t="shared" si="68"/>
        <v>0.8232830303086871</v>
      </c>
      <c r="T325" s="44"/>
      <c r="U325" s="44"/>
      <c r="V325" s="44"/>
      <c r="W325" s="44"/>
    </row>
    <row r="326" spans="1:23" ht="14.25" customHeight="1" x14ac:dyDescent="0.25">
      <c r="A326" s="106">
        <f t="shared" si="65"/>
        <v>2016</v>
      </c>
      <c r="B326" s="105">
        <v>42583</v>
      </c>
      <c r="C326" s="90"/>
      <c r="D326" s="44"/>
      <c r="E326" s="44"/>
      <c r="F326" s="44"/>
      <c r="G326" s="44">
        <f>'4.1.1'!F342/1.2</f>
        <v>92.237091666666672</v>
      </c>
      <c r="H326" s="44">
        <f t="shared" si="69"/>
        <v>34.287091666666669</v>
      </c>
      <c r="I326" s="44"/>
      <c r="J326" s="44">
        <f>'4.1.1'!E342/1.2</f>
        <v>90.874670018208988</v>
      </c>
      <c r="K326" s="44">
        <f t="shared" si="70"/>
        <v>32.924670018208985</v>
      </c>
      <c r="L326" s="44"/>
      <c r="M326" s="44">
        <f>'4.1.1'!G342/1.05</f>
        <v>28.602857142857143</v>
      </c>
      <c r="N326" s="45">
        <f t="shared" ref="N326:N331" si="71">M326-0</f>
        <v>28.602857142857143</v>
      </c>
      <c r="O326" s="44"/>
      <c r="P326" s="44">
        <f>'4.1.1'!H342/1.05</f>
        <v>41.660841904761902</v>
      </c>
      <c r="Q326" s="45">
        <f t="shared" ref="Q326:Q331" si="72">P326-11.14</f>
        <v>30.520841904761902</v>
      </c>
      <c r="R326" s="44"/>
      <c r="S326" s="91">
        <f t="shared" si="68"/>
        <v>1.3624216484576834</v>
      </c>
      <c r="T326" s="44"/>
      <c r="U326" s="44"/>
      <c r="V326" s="44"/>
      <c r="W326" s="44"/>
    </row>
    <row r="327" spans="1:23" ht="14.25" customHeight="1" x14ac:dyDescent="0.25">
      <c r="A327" s="106">
        <f t="shared" si="65"/>
        <v>2016</v>
      </c>
      <c r="B327" s="105">
        <v>42614</v>
      </c>
      <c r="C327" s="90"/>
      <c r="D327" s="44"/>
      <c r="E327" s="44"/>
      <c r="F327" s="44"/>
      <c r="G327" s="44">
        <f>'4.1.1'!F343/1.2</f>
        <v>94.35978333333334</v>
      </c>
      <c r="H327" s="44">
        <f t="shared" ref="H327:H332" si="73">G327-57.95</f>
        <v>36.409783333333337</v>
      </c>
      <c r="I327" s="44">
        <f>SUM(H325:H327)/3</f>
        <v>35.54085972222223</v>
      </c>
      <c r="J327" s="44">
        <f>'4.1.1'!E343/1.2</f>
        <v>92.675916399758691</v>
      </c>
      <c r="K327" s="44">
        <f t="shared" ref="K327:K332" si="74">J327-57.95</f>
        <v>34.725916399758688</v>
      </c>
      <c r="L327" s="44">
        <f>SUM(K325:K327)/3</f>
        <v>34.251002518108557</v>
      </c>
      <c r="M327" s="44">
        <f>'4.1.1'!G343/1.05</f>
        <v>30.418095238095233</v>
      </c>
      <c r="N327" s="45">
        <f t="shared" si="71"/>
        <v>30.418095238095233</v>
      </c>
      <c r="O327" s="44">
        <f>SUM(N325:N327)/3</f>
        <v>29.953968253968252</v>
      </c>
      <c r="P327" s="44">
        <f>'4.1.1'!H343/1.05</f>
        <v>42.365387619047617</v>
      </c>
      <c r="Q327" s="45">
        <f t="shared" si="72"/>
        <v>31.225387619047616</v>
      </c>
      <c r="R327" s="44">
        <f>SUM(Q325:Q327)/3</f>
        <v>30.993286666666663</v>
      </c>
      <c r="S327" s="91">
        <f t="shared" si="68"/>
        <v>1.6838669335746488</v>
      </c>
      <c r="T327" s="44"/>
      <c r="U327" s="44"/>
      <c r="V327" s="44"/>
      <c r="W327" s="44"/>
    </row>
    <row r="328" spans="1:23" ht="14.25" customHeight="1" x14ac:dyDescent="0.25">
      <c r="A328" s="106">
        <f t="shared" si="65"/>
        <v>2016</v>
      </c>
      <c r="B328" s="105">
        <v>42644</v>
      </c>
      <c r="C328" s="90"/>
      <c r="D328" s="44"/>
      <c r="E328" s="44"/>
      <c r="F328" s="44"/>
      <c r="G328" s="44">
        <f>'4.1.1'!F344/1.2</f>
        <v>96.368390000000005</v>
      </c>
      <c r="H328" s="44">
        <f t="shared" si="73"/>
        <v>38.418390000000002</v>
      </c>
      <c r="I328" s="44"/>
      <c r="J328" s="44">
        <f>'4.1.1'!E344/1.2</f>
        <v>94.629269951937118</v>
      </c>
      <c r="K328" s="44">
        <f t="shared" si="74"/>
        <v>36.679269951937115</v>
      </c>
      <c r="L328" s="44"/>
      <c r="M328" s="44">
        <f>'4.1.1'!G344/1.05</f>
        <v>35.661904761904758</v>
      </c>
      <c r="N328" s="45">
        <f t="shared" si="71"/>
        <v>35.661904761904758</v>
      </c>
      <c r="O328" s="44"/>
      <c r="P328" s="44">
        <f>'4.1.1'!H344/1.05</f>
        <v>47.857688571428575</v>
      </c>
      <c r="Q328" s="45">
        <f t="shared" si="72"/>
        <v>36.717688571428575</v>
      </c>
      <c r="R328" s="44"/>
      <c r="S328" s="91">
        <f t="shared" si="68"/>
        <v>1.7391200480628868</v>
      </c>
      <c r="T328" s="44"/>
      <c r="U328" s="44"/>
      <c r="V328" s="44"/>
      <c r="W328" s="44"/>
    </row>
    <row r="329" spans="1:23" ht="14.25" customHeight="1" x14ac:dyDescent="0.25">
      <c r="A329" s="106">
        <f t="shared" si="65"/>
        <v>2016</v>
      </c>
      <c r="B329" s="105">
        <v>42675</v>
      </c>
      <c r="C329" s="90"/>
      <c r="D329" s="44"/>
      <c r="E329" s="44"/>
      <c r="F329" s="44"/>
      <c r="G329" s="44">
        <f>'4.1.1'!F345/1.2</f>
        <v>98.63356583333335</v>
      </c>
      <c r="H329" s="44">
        <f t="shared" si="73"/>
        <v>40.683565833333347</v>
      </c>
      <c r="I329" s="44"/>
      <c r="J329" s="44">
        <f>'4.1.1'!E345/1.2</f>
        <v>96.570346884933329</v>
      </c>
      <c r="K329" s="44">
        <f t="shared" si="74"/>
        <v>38.620346884933326</v>
      </c>
      <c r="L329" s="44"/>
      <c r="M329" s="44">
        <f>'4.1.1'!G345/1.05</f>
        <v>33.567619047619047</v>
      </c>
      <c r="N329" s="45">
        <f t="shared" si="71"/>
        <v>33.567619047619047</v>
      </c>
      <c r="O329" s="44"/>
      <c r="P329" s="44">
        <f>'4.1.1'!H345/1.05</f>
        <v>43.907049523809526</v>
      </c>
      <c r="Q329" s="45">
        <f t="shared" si="72"/>
        <v>32.767049523809526</v>
      </c>
      <c r="R329" s="44"/>
      <c r="S329" s="91">
        <f t="shared" si="68"/>
        <v>2.0632189484000207</v>
      </c>
      <c r="T329" s="44"/>
      <c r="U329" s="44"/>
      <c r="V329" s="44"/>
      <c r="W329" s="44"/>
    </row>
    <row r="330" spans="1:23" ht="14.25" customHeight="1" x14ac:dyDescent="0.25">
      <c r="A330" s="106">
        <f t="shared" si="65"/>
        <v>2016</v>
      </c>
      <c r="B330" s="105">
        <v>42705</v>
      </c>
      <c r="C330" s="90"/>
      <c r="D330" s="44"/>
      <c r="E330" s="44"/>
      <c r="F330" s="44"/>
      <c r="G330" s="44">
        <f>'4.1.1'!F346/1.2</f>
        <v>97.633562500000011</v>
      </c>
      <c r="H330" s="44">
        <f t="shared" si="73"/>
        <v>39.683562500000008</v>
      </c>
      <c r="I330" s="44">
        <f>SUM(H328:H330)/3</f>
        <v>39.595172777777783</v>
      </c>
      <c r="J330" s="44">
        <f>'4.1.1'!E346/1.2</f>
        <v>95.060316351500234</v>
      </c>
      <c r="K330" s="44">
        <f t="shared" si="74"/>
        <v>37.110316351500231</v>
      </c>
      <c r="L330" s="44">
        <f>SUM(K328:K330)/3</f>
        <v>37.469977729456893</v>
      </c>
      <c r="M330" s="44">
        <f>'4.1.1'!G346/1.05</f>
        <v>36.795238095238091</v>
      </c>
      <c r="N330" s="45">
        <f t="shared" si="71"/>
        <v>36.795238095238091</v>
      </c>
      <c r="O330" s="44">
        <f>SUM(N328:N330)/3</f>
        <v>35.341587301587303</v>
      </c>
      <c r="P330" s="44">
        <f>'4.1.1'!H346/1.05</f>
        <v>47.630791428571428</v>
      </c>
      <c r="Q330" s="45">
        <f t="shared" si="72"/>
        <v>36.490791428571427</v>
      </c>
      <c r="R330" s="44">
        <f>SUM(Q328:Q330)/3</f>
        <v>35.325176507936511</v>
      </c>
      <c r="S330" s="91">
        <f t="shared" si="68"/>
        <v>2.5732461484997771</v>
      </c>
      <c r="T330" s="44">
        <f>AVERAGE(G319:G330)</f>
        <v>91.773858611111109</v>
      </c>
      <c r="U330" s="44">
        <f>AVERAGE(H319:H330)</f>
        <v>33.82385861111112</v>
      </c>
      <c r="V330" s="44">
        <f>AVERAGE(J319:J330)</f>
        <v>90.704700263052175</v>
      </c>
      <c r="W330" s="44">
        <f>AVERAGE(K319:K330)</f>
        <v>32.754700263052158</v>
      </c>
    </row>
    <row r="331" spans="1:23" ht="14.25" customHeight="1" x14ac:dyDescent="0.25">
      <c r="A331" s="106">
        <f>A319+1</f>
        <v>2017</v>
      </c>
      <c r="B331" s="105">
        <v>42736</v>
      </c>
      <c r="C331" s="90"/>
      <c r="D331" s="44"/>
      <c r="E331" s="44"/>
      <c r="F331" s="44"/>
      <c r="G331" s="44">
        <f>'4.1.1'!F347/1.2</f>
        <v>101.65959333333335</v>
      </c>
      <c r="H331" s="44">
        <f t="shared" si="73"/>
        <v>43.709593333333345</v>
      </c>
      <c r="I331" s="44"/>
      <c r="J331" s="44">
        <f>'4.1.1'!E347/1.2</f>
        <v>98.912484983692835</v>
      </c>
      <c r="K331" s="44">
        <f t="shared" si="74"/>
        <v>40.962484983692832</v>
      </c>
      <c r="L331" s="44"/>
      <c r="M331" s="44">
        <f>'4.1.1'!G347/1.05</f>
        <v>38.74285714285714</v>
      </c>
      <c r="N331" s="45">
        <f t="shared" si="71"/>
        <v>38.74285714285714</v>
      </c>
      <c r="O331" s="44"/>
      <c r="P331" s="44">
        <f>'4.1.1'!H347/1.05</f>
        <v>49.511454285714279</v>
      </c>
      <c r="Q331" s="45">
        <f t="shared" si="72"/>
        <v>38.371454285714279</v>
      </c>
      <c r="R331" s="44"/>
      <c r="S331" s="91">
        <f t="shared" si="68"/>
        <v>2.7471083496405129</v>
      </c>
      <c r="T331" s="28"/>
      <c r="U331" s="28"/>
      <c r="V331" s="28"/>
      <c r="W331" s="28"/>
    </row>
    <row r="332" spans="1:23" ht="14.25" customHeight="1" x14ac:dyDescent="0.25">
      <c r="A332" s="106">
        <f t="shared" ref="A332:A342" si="75">A320+1</f>
        <v>2017</v>
      </c>
      <c r="B332" s="105">
        <v>42767</v>
      </c>
      <c r="C332" s="90"/>
      <c r="D332" s="44"/>
      <c r="E332" s="44"/>
      <c r="F332" s="44"/>
      <c r="G332" s="44">
        <f>'4.1.1'!F348/1.2</f>
        <v>102.33246166666667</v>
      </c>
      <c r="H332" s="44">
        <f t="shared" si="73"/>
        <v>44.382461666666671</v>
      </c>
      <c r="I332" s="44"/>
      <c r="J332" s="44">
        <f>'4.1.1'!E348/1.2</f>
        <v>99.885411378899164</v>
      </c>
      <c r="K332" s="44">
        <f t="shared" si="74"/>
        <v>41.935411378899161</v>
      </c>
      <c r="L332" s="44"/>
      <c r="M332" s="44">
        <f>'4.1.1'!G348/1.05</f>
        <v>38.495238095238093</v>
      </c>
      <c r="N332" s="45">
        <f t="shared" ref="N332:N337" si="76">M332-0</f>
        <v>38.495238095238093</v>
      </c>
      <c r="O332" s="44"/>
      <c r="P332" s="44">
        <f>'4.1.1'!H348/1.05</f>
        <v>49.186593333333334</v>
      </c>
      <c r="Q332" s="45">
        <f t="shared" ref="Q332:Q337" si="77">P332-11.14</f>
        <v>38.046593333333334</v>
      </c>
      <c r="R332" s="44"/>
      <c r="S332" s="91">
        <f t="shared" si="68"/>
        <v>2.4470502877675102</v>
      </c>
      <c r="T332" s="28"/>
      <c r="U332" s="28"/>
      <c r="V332" s="28"/>
      <c r="W332" s="28"/>
    </row>
    <row r="333" spans="1:23" ht="14.25" customHeight="1" x14ac:dyDescent="0.25">
      <c r="A333" s="106">
        <f t="shared" si="75"/>
        <v>2017</v>
      </c>
      <c r="B333" s="105">
        <v>42795</v>
      </c>
      <c r="C333" s="90"/>
      <c r="D333" s="44"/>
      <c r="E333" s="44"/>
      <c r="F333" s="44"/>
      <c r="G333" s="44">
        <f>'4.1.1'!F349/1.2</f>
        <v>101.95</v>
      </c>
      <c r="H333" s="44">
        <f t="shared" ref="H333:H338" si="78">G333-57.95</f>
        <v>44</v>
      </c>
      <c r="I333" s="44">
        <f>SUM(H331:H333)/3</f>
        <v>44.030685000000005</v>
      </c>
      <c r="J333" s="44">
        <f>'4.1.1'!E349/1.2</f>
        <v>99.491666666666674</v>
      </c>
      <c r="K333" s="44">
        <f t="shared" ref="K333:K338" si="79">J333-57.95</f>
        <v>41.541666666666671</v>
      </c>
      <c r="L333" s="44">
        <f>SUM(K331:K333)/3</f>
        <v>41.479854343086224</v>
      </c>
      <c r="M333" s="44">
        <f>'4.1.1'!G349/1.05</f>
        <v>37.695238095238089</v>
      </c>
      <c r="N333" s="45">
        <f t="shared" si="76"/>
        <v>37.695238095238089</v>
      </c>
      <c r="O333" s="44">
        <f>SUM(N331:N333)/3</f>
        <v>38.31111111111111</v>
      </c>
      <c r="P333" s="44">
        <f>'4.1.1'!H349/1.05</f>
        <v>49.723809523809521</v>
      </c>
      <c r="Q333" s="45">
        <f t="shared" si="77"/>
        <v>38.583809523809521</v>
      </c>
      <c r="R333" s="44">
        <f>SUM(Q331:Q333)/3</f>
        <v>38.333952380952375</v>
      </c>
      <c r="S333" s="91">
        <f t="shared" si="68"/>
        <v>2.4583333333333286</v>
      </c>
      <c r="T333" s="28"/>
      <c r="U333" s="28"/>
      <c r="V333" s="28"/>
      <c r="W333" s="28"/>
    </row>
    <row r="334" spans="1:23" ht="14.25" customHeight="1" x14ac:dyDescent="0.25">
      <c r="A334" s="106">
        <f t="shared" si="75"/>
        <v>2017</v>
      </c>
      <c r="B334" s="105">
        <v>42826</v>
      </c>
      <c r="C334" s="90"/>
      <c r="D334" s="44"/>
      <c r="E334" s="44"/>
      <c r="F334" s="44"/>
      <c r="G334" s="44">
        <f>'4.1.1'!F350/1.2</f>
        <v>99.909973333333355</v>
      </c>
      <c r="H334" s="44">
        <f t="shared" si="78"/>
        <v>41.959973333333352</v>
      </c>
      <c r="I334" s="44"/>
      <c r="J334" s="44">
        <f>'4.1.1'!E350/1.2</f>
        <v>97.751349412982776</v>
      </c>
      <c r="K334" s="44">
        <f t="shared" si="79"/>
        <v>39.801349412982773</v>
      </c>
      <c r="L334" s="44"/>
      <c r="M334" s="44">
        <f>'4.1.1'!G350/1.05</f>
        <v>37.878095238095234</v>
      </c>
      <c r="N334" s="45">
        <f t="shared" si="76"/>
        <v>37.878095238095234</v>
      </c>
      <c r="O334" s="44"/>
      <c r="P334" s="44">
        <f>'4.1.1'!H350/1.05</f>
        <v>48.972255238095237</v>
      </c>
      <c r="Q334" s="45">
        <f t="shared" si="77"/>
        <v>37.832255238095236</v>
      </c>
      <c r="R334" s="44"/>
      <c r="S334" s="91">
        <f t="shared" si="68"/>
        <v>2.1586239203505784</v>
      </c>
      <c r="T334" s="28"/>
      <c r="U334" s="28"/>
      <c r="V334" s="28"/>
      <c r="W334" s="28"/>
    </row>
    <row r="335" spans="1:23" ht="14.25" customHeight="1" x14ac:dyDescent="0.25">
      <c r="A335" s="106">
        <f t="shared" si="75"/>
        <v>2017</v>
      </c>
      <c r="B335" s="105">
        <v>42856</v>
      </c>
      <c r="C335" s="90"/>
      <c r="D335" s="44"/>
      <c r="E335" s="44"/>
      <c r="F335" s="44"/>
      <c r="G335" s="44">
        <f>'4.1.1'!F351/1.2</f>
        <v>97.831963333333348</v>
      </c>
      <c r="H335" s="44">
        <f t="shared" si="78"/>
        <v>39.881963333333346</v>
      </c>
      <c r="I335" s="44"/>
      <c r="J335" s="44">
        <f>'4.1.1'!E351/1.2</f>
        <v>96.26766367806465</v>
      </c>
      <c r="K335" s="44">
        <f t="shared" si="79"/>
        <v>38.317663678064648</v>
      </c>
      <c r="L335" s="44"/>
      <c r="M335" s="44">
        <f>'4.1.1'!G351/1.05</f>
        <v>34.735238095238095</v>
      </c>
      <c r="N335" s="45">
        <f t="shared" si="76"/>
        <v>34.735238095238095</v>
      </c>
      <c r="O335" s="44"/>
      <c r="P335" s="44">
        <f>'4.1.1'!H351/1.05</f>
        <v>45.680933333333336</v>
      </c>
      <c r="Q335" s="45">
        <f t="shared" si="77"/>
        <v>34.540933333333335</v>
      </c>
      <c r="R335" s="44"/>
      <c r="S335" s="91">
        <f t="shared" si="68"/>
        <v>1.5642996552686981</v>
      </c>
      <c r="T335" s="28"/>
      <c r="U335" s="28"/>
      <c r="V335" s="28"/>
      <c r="W335" s="28"/>
    </row>
    <row r="336" spans="1:23" ht="14.25" customHeight="1" x14ac:dyDescent="0.25">
      <c r="A336" s="106">
        <f t="shared" si="75"/>
        <v>2017</v>
      </c>
      <c r="B336" s="105">
        <v>42887</v>
      </c>
      <c r="C336" s="90"/>
      <c r="D336" s="44"/>
      <c r="E336" s="44"/>
      <c r="F336" s="44"/>
      <c r="G336" s="44">
        <f>'4.1.1'!F352/1.2</f>
        <v>97.946959166666673</v>
      </c>
      <c r="H336" s="44">
        <f t="shared" si="78"/>
        <v>39.99695916666667</v>
      </c>
      <c r="I336" s="44">
        <f>SUM(H334:H336)/3</f>
        <v>40.612965277777789</v>
      </c>
      <c r="J336" s="44">
        <f>'4.1.1'!E352/1.2</f>
        <v>96.290352876497806</v>
      </c>
      <c r="K336" s="44">
        <f t="shared" si="79"/>
        <v>38.340352876497803</v>
      </c>
      <c r="L336" s="44">
        <f>SUM(K334:K336)/3</f>
        <v>38.819788655848406</v>
      </c>
      <c r="M336" s="44">
        <f>'4.1.1'!G352/1.05</f>
        <v>34.029523809523809</v>
      </c>
      <c r="N336" s="45">
        <f t="shared" si="76"/>
        <v>34.029523809523809</v>
      </c>
      <c r="O336" s="44">
        <f>SUM(N334:N336)/3</f>
        <v>35.547619047619044</v>
      </c>
      <c r="P336" s="44">
        <f>'4.1.1'!H352/1.05</f>
        <v>43.409372380952377</v>
      </c>
      <c r="Q336" s="45">
        <f t="shared" si="77"/>
        <v>32.269372380952376</v>
      </c>
      <c r="R336" s="44">
        <f>SUM(Q334:Q336)/3</f>
        <v>34.880853650793647</v>
      </c>
      <c r="S336" s="91">
        <f t="shared" si="68"/>
        <v>1.6566062901688667</v>
      </c>
      <c r="T336" s="28"/>
      <c r="U336" s="28"/>
      <c r="V336" s="28"/>
      <c r="W336" s="28"/>
    </row>
    <row r="337" spans="1:23" ht="14.25" customHeight="1" x14ac:dyDescent="0.25">
      <c r="A337" s="106">
        <f t="shared" si="75"/>
        <v>2017</v>
      </c>
      <c r="B337" s="105">
        <v>42917</v>
      </c>
      <c r="C337" s="90"/>
      <c r="D337" s="44"/>
      <c r="E337" s="44"/>
      <c r="F337" s="44"/>
      <c r="G337" s="44">
        <f>'4.1.1'!F353/1.2</f>
        <v>96.164270833333347</v>
      </c>
      <c r="H337" s="44">
        <f t="shared" si="78"/>
        <v>38.214270833333345</v>
      </c>
      <c r="I337" s="44"/>
      <c r="J337" s="44">
        <f>'4.1.1'!E353/1.2</f>
        <v>94.920449098355732</v>
      </c>
      <c r="K337" s="44">
        <f t="shared" si="79"/>
        <v>36.970449098355729</v>
      </c>
      <c r="L337" s="44"/>
      <c r="M337" s="44">
        <f>'4.1.1'!G353/1.05</f>
        <v>33.320952380952377</v>
      </c>
      <c r="N337" s="45">
        <f t="shared" si="76"/>
        <v>33.320952380952377</v>
      </c>
      <c r="O337" s="44"/>
      <c r="P337" s="44">
        <f>'4.1.1'!H353/1.05</f>
        <v>44.254199047619053</v>
      </c>
      <c r="Q337" s="45">
        <f t="shared" si="77"/>
        <v>33.114199047619053</v>
      </c>
      <c r="R337" s="44"/>
      <c r="S337" s="91">
        <f t="shared" si="68"/>
        <v>1.2438217349776153</v>
      </c>
      <c r="T337" s="28"/>
      <c r="U337" s="28"/>
      <c r="V337" s="28"/>
      <c r="W337" s="28"/>
    </row>
    <row r="338" spans="1:23" ht="14.25" customHeight="1" x14ac:dyDescent="0.25">
      <c r="A338" s="106">
        <f t="shared" si="75"/>
        <v>2017</v>
      </c>
      <c r="B338" s="105">
        <v>42948</v>
      </c>
      <c r="C338" s="90"/>
      <c r="D338" s="44"/>
      <c r="E338" s="44"/>
      <c r="F338" s="44"/>
      <c r="G338" s="44">
        <f>'4.1.1'!F354/1.2</f>
        <v>97.788627500000018</v>
      </c>
      <c r="H338" s="44">
        <f t="shared" si="78"/>
        <v>39.838627500000015</v>
      </c>
      <c r="I338" s="44"/>
      <c r="J338" s="44">
        <f>'4.1.1'!E354/1.2</f>
        <v>96.367219417374884</v>
      </c>
      <c r="K338" s="44">
        <f t="shared" si="79"/>
        <v>38.417219417374881</v>
      </c>
      <c r="L338" s="44"/>
      <c r="M338" s="44">
        <f>'4.1.1'!G354/1.05</f>
        <v>35.157142857142858</v>
      </c>
      <c r="N338" s="45">
        <f t="shared" ref="N338:N343" si="80">M338-0</f>
        <v>35.157142857142858</v>
      </c>
      <c r="O338" s="44"/>
      <c r="P338" s="44">
        <f>'4.1.1'!H354/1.05</f>
        <v>46.372413333333334</v>
      </c>
      <c r="Q338" s="45">
        <f t="shared" ref="Q338:Q343" si="81">P338-11.14</f>
        <v>35.232413333333334</v>
      </c>
      <c r="R338" s="44"/>
      <c r="S338" s="91">
        <f t="shared" si="68"/>
        <v>1.4214080826251347</v>
      </c>
      <c r="T338" s="28"/>
      <c r="U338" s="28"/>
      <c r="V338" s="28"/>
      <c r="W338" s="28"/>
    </row>
    <row r="339" spans="1:23" ht="14.25" customHeight="1" x14ac:dyDescent="0.25">
      <c r="A339" s="106">
        <f t="shared" si="75"/>
        <v>2017</v>
      </c>
      <c r="B339" s="105">
        <v>42979</v>
      </c>
      <c r="C339" s="90"/>
      <c r="D339" s="44"/>
      <c r="E339" s="44"/>
      <c r="F339" s="44"/>
      <c r="G339" s="44">
        <f>'4.1.1'!F355/1.2</f>
        <v>100.43044583333334</v>
      </c>
      <c r="H339" s="44">
        <f t="shared" ref="H339:H344" si="82">G339-57.95</f>
        <v>42.480445833333334</v>
      </c>
      <c r="I339" s="44">
        <f>SUM(H337:H339)/3</f>
        <v>40.177781388888896</v>
      </c>
      <c r="J339" s="44">
        <f>'4.1.1'!E355/1.2</f>
        <v>99.111510504294429</v>
      </c>
      <c r="K339" s="44">
        <f t="shared" ref="K339:K344" si="83">J339-57.95</f>
        <v>41.161510504294426</v>
      </c>
      <c r="L339" s="44">
        <f>SUM(K337:K339)/3</f>
        <v>38.849726340008345</v>
      </c>
      <c r="M339" s="44">
        <f>'4.1.1'!G355/1.05</f>
        <v>36.66952380952381</v>
      </c>
      <c r="N339" s="45">
        <f t="shared" si="80"/>
        <v>36.66952380952381</v>
      </c>
      <c r="O339" s="44">
        <f>SUM(N337:N339)/3</f>
        <v>35.049206349206351</v>
      </c>
      <c r="P339" s="44">
        <f>'4.1.1'!H355/1.05</f>
        <v>48.183903809523812</v>
      </c>
      <c r="Q339" s="45">
        <f t="shared" si="81"/>
        <v>37.043903809523812</v>
      </c>
      <c r="R339" s="44">
        <f>SUM(Q337:Q339)/3</f>
        <v>35.130172063492068</v>
      </c>
      <c r="S339" s="91">
        <f t="shared" si="68"/>
        <v>1.3189353290389079</v>
      </c>
      <c r="T339" s="28"/>
      <c r="U339" s="28"/>
      <c r="V339" s="28"/>
      <c r="W339" s="28"/>
    </row>
    <row r="340" spans="1:23" ht="14.25" customHeight="1" x14ac:dyDescent="0.25">
      <c r="A340" s="106">
        <f t="shared" si="75"/>
        <v>2017</v>
      </c>
      <c r="B340" s="105">
        <v>43009</v>
      </c>
      <c r="C340" s="90"/>
      <c r="D340" s="44"/>
      <c r="E340" s="44"/>
      <c r="F340" s="44"/>
      <c r="G340" s="44">
        <f>'4.1.1'!F356/1.2</f>
        <v>100.28640333333335</v>
      </c>
      <c r="H340" s="44">
        <f t="shared" si="82"/>
        <v>42.336403333333351</v>
      </c>
      <c r="I340" s="44"/>
      <c r="J340" s="44">
        <f>'4.1.1'!E356/1.2</f>
        <v>97.6250355299223</v>
      </c>
      <c r="K340" s="44">
        <f t="shared" si="83"/>
        <v>39.675035529922297</v>
      </c>
      <c r="L340" s="44"/>
      <c r="M340" s="44">
        <f>'4.1.1'!G356/1.05</f>
        <v>38.045714285714283</v>
      </c>
      <c r="N340" s="45">
        <f t="shared" si="80"/>
        <v>38.045714285714283</v>
      </c>
      <c r="O340" s="44"/>
      <c r="P340" s="44">
        <f>'4.1.1'!H356/1.05</f>
        <v>49.226217142857138</v>
      </c>
      <c r="Q340" s="45">
        <f t="shared" si="81"/>
        <v>38.086217142857137</v>
      </c>
      <c r="R340" s="44"/>
      <c r="S340" s="91">
        <f t="shared" si="68"/>
        <v>2.6613678034110535</v>
      </c>
      <c r="T340" s="28"/>
      <c r="U340" s="28"/>
      <c r="V340" s="28"/>
      <c r="W340" s="28"/>
    </row>
    <row r="341" spans="1:23" ht="14.25" customHeight="1" x14ac:dyDescent="0.25">
      <c r="A341" s="106">
        <f t="shared" si="75"/>
        <v>2017</v>
      </c>
      <c r="B341" s="105">
        <v>43040</v>
      </c>
      <c r="C341" s="90"/>
      <c r="D341" s="44"/>
      <c r="E341" s="44"/>
      <c r="F341" s="44"/>
      <c r="G341" s="44">
        <f>'4.1.1'!F357/1.2</f>
        <v>102.26353416666669</v>
      </c>
      <c r="H341" s="44">
        <f t="shared" si="82"/>
        <v>44.313534166666685</v>
      </c>
      <c r="I341" s="44"/>
      <c r="J341" s="44">
        <f>'4.1.1'!E357/1.2</f>
        <v>99.270717209828291</v>
      </c>
      <c r="K341" s="44">
        <f t="shared" si="83"/>
        <v>41.320717209828288</v>
      </c>
      <c r="L341" s="44"/>
      <c r="M341" s="44">
        <f>'4.1.1'!G357/1.05</f>
        <v>41.361904761904761</v>
      </c>
      <c r="N341" s="45">
        <f t="shared" si="80"/>
        <v>41.361904761904761</v>
      </c>
      <c r="O341" s="44"/>
      <c r="P341" s="44">
        <f>'4.1.1'!H357/1.05</f>
        <v>51.593060952380952</v>
      </c>
      <c r="Q341" s="45">
        <f t="shared" si="81"/>
        <v>40.453060952380952</v>
      </c>
      <c r="R341" s="44"/>
      <c r="S341" s="91">
        <f t="shared" si="68"/>
        <v>2.9928169568383964</v>
      </c>
      <c r="T341" s="28"/>
      <c r="U341" s="28"/>
      <c r="V341" s="28"/>
      <c r="W341" s="28"/>
    </row>
    <row r="342" spans="1:23" ht="14.25" customHeight="1" x14ac:dyDescent="0.25">
      <c r="A342" s="106">
        <f t="shared" si="75"/>
        <v>2017</v>
      </c>
      <c r="B342" s="105">
        <v>43070</v>
      </c>
      <c r="C342" s="90"/>
      <c r="D342" s="44"/>
      <c r="E342" s="44"/>
      <c r="F342" s="44"/>
      <c r="G342" s="44">
        <f>'4.1.1'!F358/1.2</f>
        <v>102.92814083333339</v>
      </c>
      <c r="H342" s="44">
        <f t="shared" si="82"/>
        <v>44.978140833333384</v>
      </c>
      <c r="I342" s="44">
        <f>SUM(H340:H342)/3</f>
        <v>43.876026111111138</v>
      </c>
      <c r="J342" s="44">
        <f>'4.1.1'!E358/1.2</f>
        <v>99.994965401367352</v>
      </c>
      <c r="K342" s="44">
        <f t="shared" si="83"/>
        <v>42.04496540136735</v>
      </c>
      <c r="L342" s="44">
        <f>SUM(K340:K342)/3</f>
        <v>41.013572713705976</v>
      </c>
      <c r="M342" s="44">
        <f>'4.1.1'!G358/1.05</f>
        <v>41.512380952380944</v>
      </c>
      <c r="N342" s="45">
        <f t="shared" si="80"/>
        <v>41.512380952380944</v>
      </c>
      <c r="O342" s="44">
        <f>SUM(N340:N342)/3</f>
        <v>40.306666666666665</v>
      </c>
      <c r="P342" s="44">
        <f>'4.1.1'!H358/1.05</f>
        <v>50.581309523809523</v>
      </c>
      <c r="Q342" s="45">
        <f t="shared" si="81"/>
        <v>39.441309523809522</v>
      </c>
      <c r="R342" s="44">
        <f>SUM(Q340:Q342)/3</f>
        <v>39.326862539682537</v>
      </c>
      <c r="S342" s="91">
        <f t="shared" si="68"/>
        <v>2.9331754319660348</v>
      </c>
      <c r="T342" s="44">
        <f>AVERAGE(G331:G342)</f>
        <v>100.12436444444448</v>
      </c>
      <c r="U342" s="44">
        <f>AVERAGE(H331:H342)</f>
        <v>42.174364444444457</v>
      </c>
      <c r="V342" s="44">
        <f>AVERAGE(J331:J342)</f>
        <v>97.99073551316225</v>
      </c>
      <c r="W342" s="44">
        <f>AVERAGE(K331:K342)</f>
        <v>40.04073551316224</v>
      </c>
    </row>
    <row r="343" spans="1:23" ht="14.25" customHeight="1" x14ac:dyDescent="0.25">
      <c r="A343" s="106">
        <f>A331+1</f>
        <v>2018</v>
      </c>
      <c r="B343" s="105">
        <v>43101</v>
      </c>
      <c r="C343" s="90"/>
      <c r="D343" s="44"/>
      <c r="E343" s="44"/>
      <c r="F343" s="44"/>
      <c r="G343" s="44">
        <f>'4.1.1'!F359/1.2</f>
        <v>103.79491000000002</v>
      </c>
      <c r="H343" s="44">
        <f t="shared" si="82"/>
        <v>45.844910000000013</v>
      </c>
      <c r="I343" s="44"/>
      <c r="J343" s="44">
        <f>'4.1.1'!E359/1.2</f>
        <v>100.96762514654502</v>
      </c>
      <c r="K343" s="44">
        <f t="shared" si="83"/>
        <v>43.017625146545015</v>
      </c>
      <c r="L343" s="44"/>
      <c r="M343" s="44">
        <f>'4.1.1'!G359/1.05</f>
        <v>43.73238095238095</v>
      </c>
      <c r="N343" s="45">
        <f t="shared" si="80"/>
        <v>43.73238095238095</v>
      </c>
      <c r="O343" s="44"/>
      <c r="P343" s="44">
        <f>'4.1.1'!H359/1.05</f>
        <v>52.867799047619037</v>
      </c>
      <c r="Q343" s="45">
        <f t="shared" si="81"/>
        <v>41.727799047619037</v>
      </c>
      <c r="R343" s="44"/>
      <c r="S343" s="91">
        <f t="shared" si="68"/>
        <v>2.8272848534549979</v>
      </c>
      <c r="T343" s="28"/>
      <c r="U343" s="28"/>
      <c r="V343" s="28"/>
      <c r="W343" s="28"/>
    </row>
    <row r="344" spans="1:23" ht="14.25" customHeight="1" x14ac:dyDescent="0.25">
      <c r="A344" s="106">
        <f t="shared" ref="A344:A354" si="84">A332+1</f>
        <v>2018</v>
      </c>
      <c r="B344" s="105">
        <v>43132</v>
      </c>
      <c r="C344" s="90"/>
      <c r="D344" s="44"/>
      <c r="E344" s="44"/>
      <c r="F344" s="44"/>
      <c r="G344" s="44">
        <f>'4.1.1'!F360/1.2</f>
        <v>103.88507000000001</v>
      </c>
      <c r="H344" s="44">
        <f t="shared" si="82"/>
        <v>45.93507000000001</v>
      </c>
      <c r="I344" s="44"/>
      <c r="J344" s="44">
        <f>'4.1.1'!E360/1.2</f>
        <v>101.20145073192914</v>
      </c>
      <c r="K344" s="44">
        <f t="shared" si="83"/>
        <v>43.25145073192914</v>
      </c>
      <c r="L344" s="44"/>
      <c r="M344" s="44">
        <f>'4.1.1'!G360/1.05</f>
        <v>40.829523809523806</v>
      </c>
      <c r="N344" s="45">
        <f t="shared" ref="N344:N349" si="85">M344-0</f>
        <v>40.829523809523806</v>
      </c>
      <c r="O344" s="44"/>
      <c r="P344" s="44">
        <f>'4.1.1'!H360/1.05</f>
        <v>49.462155238095228</v>
      </c>
      <c r="Q344" s="45">
        <f t="shared" ref="Q344:Q349" si="86">P344-11.14</f>
        <v>38.322155238095228</v>
      </c>
      <c r="R344" s="44"/>
      <c r="S344" s="91">
        <f t="shared" si="68"/>
        <v>2.6836192680708706</v>
      </c>
      <c r="T344" s="28"/>
      <c r="U344" s="28"/>
      <c r="V344" s="28"/>
      <c r="W344" s="28"/>
    </row>
    <row r="345" spans="1:23" ht="14.25" customHeight="1" x14ac:dyDescent="0.25">
      <c r="A345" s="106">
        <f t="shared" si="84"/>
        <v>2018</v>
      </c>
      <c r="B345" s="105">
        <v>43160</v>
      </c>
      <c r="C345" s="90"/>
      <c r="D345" s="44"/>
      <c r="E345" s="44"/>
      <c r="F345" s="44"/>
      <c r="G345" s="44">
        <f>'4.1.1'!F361/1.2</f>
        <v>102.32889416666669</v>
      </c>
      <c r="H345" s="44">
        <f t="shared" ref="H345:H350" si="87">G345-57.95</f>
        <v>44.378894166666683</v>
      </c>
      <c r="I345" s="44">
        <f>SUM(H343:H345)/3</f>
        <v>45.3862913888889</v>
      </c>
      <c r="J345" s="44">
        <f>'4.1.1'!E361/1.2</f>
        <v>99.257783881875412</v>
      </c>
      <c r="K345" s="44">
        <f t="shared" ref="K345:K350" si="88">J345-57.95</f>
        <v>41.307783881875409</v>
      </c>
      <c r="L345" s="44">
        <f>SUM(K343:K345)/3</f>
        <v>42.525619920116519</v>
      </c>
      <c r="M345" s="44">
        <f>'4.1.1'!G361/1.05</f>
        <v>42.092380952380957</v>
      </c>
      <c r="N345" s="45">
        <f t="shared" si="85"/>
        <v>42.092380952380957</v>
      </c>
      <c r="O345" s="44">
        <f>SUM(N343:N345)/3</f>
        <v>42.218095238095238</v>
      </c>
      <c r="P345" s="44">
        <f>'4.1.1'!H361/1.05</f>
        <v>50.00729047619047</v>
      </c>
      <c r="Q345" s="45">
        <f t="shared" si="86"/>
        <v>38.867290476190469</v>
      </c>
      <c r="R345" s="44">
        <f>SUM(Q343:Q345)/3</f>
        <v>39.639081587301575</v>
      </c>
      <c r="S345" s="91">
        <f t="shared" si="68"/>
        <v>3.0711102847912741</v>
      </c>
      <c r="T345" s="28"/>
      <c r="U345" s="28"/>
      <c r="V345" s="28"/>
      <c r="W345" s="28"/>
    </row>
    <row r="346" spans="1:23" ht="14.25" customHeight="1" x14ac:dyDescent="0.25">
      <c r="A346" s="106">
        <f t="shared" si="84"/>
        <v>2018</v>
      </c>
      <c r="B346" s="105">
        <v>43191</v>
      </c>
      <c r="C346" s="90"/>
      <c r="D346" s="44"/>
      <c r="E346" s="44"/>
      <c r="F346" s="44"/>
      <c r="G346" s="44">
        <f>'4.1.1'!F362/1.2</f>
        <v>103.46582916666668</v>
      </c>
      <c r="H346" s="44">
        <f t="shared" si="87"/>
        <v>45.515829166666677</v>
      </c>
      <c r="I346" s="44"/>
      <c r="J346" s="44">
        <f>'4.1.1'!E362/1.2</f>
        <v>100.47835267481918</v>
      </c>
      <c r="K346" s="44">
        <f t="shared" si="88"/>
        <v>42.528352674819175</v>
      </c>
      <c r="L346" s="44"/>
      <c r="M346" s="44">
        <f>'4.1.1'!G362/1.05</f>
        <v>43.745714285714278</v>
      </c>
      <c r="N346" s="45">
        <f t="shared" si="85"/>
        <v>43.745714285714278</v>
      </c>
      <c r="O346" s="44"/>
      <c r="P346" s="44">
        <f>'4.1.1'!H362/1.05</f>
        <v>52.791500952380943</v>
      </c>
      <c r="Q346" s="45">
        <f t="shared" si="86"/>
        <v>41.651500952380943</v>
      </c>
      <c r="R346" s="44"/>
      <c r="S346" s="91">
        <f t="shared" si="68"/>
        <v>2.9874764918475023</v>
      </c>
      <c r="T346" s="28"/>
      <c r="U346" s="28"/>
      <c r="V346" s="28"/>
      <c r="W346" s="28"/>
    </row>
    <row r="347" spans="1:23" ht="14.25" customHeight="1" x14ac:dyDescent="0.25">
      <c r="A347" s="106">
        <f t="shared" si="84"/>
        <v>2018</v>
      </c>
      <c r="B347" s="105">
        <v>43221</v>
      </c>
      <c r="C347" s="90"/>
      <c r="D347" s="44"/>
      <c r="E347" s="44"/>
      <c r="F347" s="44"/>
      <c r="G347" s="44">
        <f>'4.1.1'!F363/1.2</f>
        <v>106.90849666666668</v>
      </c>
      <c r="H347" s="44">
        <f t="shared" si="87"/>
        <v>48.958496666666676</v>
      </c>
      <c r="I347" s="44"/>
      <c r="J347" s="44">
        <f>'4.1.1'!E363/1.2</f>
        <v>103.89127163503757</v>
      </c>
      <c r="K347" s="44">
        <f t="shared" si="88"/>
        <v>45.941271635037566</v>
      </c>
      <c r="L347" s="44"/>
      <c r="M347" s="44">
        <f>'4.1.1'!G363/1.05</f>
        <v>47.133333333333333</v>
      </c>
      <c r="N347" s="45">
        <f t="shared" si="85"/>
        <v>47.133333333333333</v>
      </c>
      <c r="O347" s="44"/>
      <c r="P347" s="44">
        <f>'4.1.1'!H363/1.05</f>
        <v>57.724460000000001</v>
      </c>
      <c r="Q347" s="45">
        <f t="shared" si="86"/>
        <v>46.58446</v>
      </c>
      <c r="R347" s="44"/>
      <c r="S347" s="91">
        <f t="shared" si="68"/>
        <v>3.0172250316291098</v>
      </c>
      <c r="T347" s="28"/>
      <c r="U347" s="28"/>
      <c r="V347" s="28"/>
      <c r="W347" s="28"/>
    </row>
    <row r="348" spans="1:23" ht="14.25" customHeight="1" x14ac:dyDescent="0.25">
      <c r="A348" s="106">
        <f t="shared" si="84"/>
        <v>2018</v>
      </c>
      <c r="B348" s="105">
        <v>43252</v>
      </c>
      <c r="C348" s="90"/>
      <c r="D348" s="44"/>
      <c r="E348" s="44"/>
      <c r="F348" s="44"/>
      <c r="G348" s="44">
        <f>'4.1.1'!F364/1.2</f>
        <v>109.89693000000003</v>
      </c>
      <c r="H348" s="44">
        <f t="shared" si="87"/>
        <v>51.946930000000023</v>
      </c>
      <c r="I348" s="44">
        <f>SUM(H346:H348)/3</f>
        <v>48.807085277777787</v>
      </c>
      <c r="J348" s="44">
        <f>'4.1.1'!E364/1.2</f>
        <v>106.62081578325773</v>
      </c>
      <c r="K348" s="44">
        <f t="shared" si="88"/>
        <v>48.670815783257723</v>
      </c>
      <c r="L348" s="44">
        <f>SUM(K346:K348)/3</f>
        <v>45.713480031038159</v>
      </c>
      <c r="M348" s="44">
        <f>'4.1.1'!G364/1.05</f>
        <v>46.603809523809517</v>
      </c>
      <c r="N348" s="45">
        <f t="shared" si="85"/>
        <v>46.603809523809517</v>
      </c>
      <c r="O348" s="44">
        <f>SUM(N346:N348)/3</f>
        <v>45.827619047619045</v>
      </c>
      <c r="P348" s="44">
        <f>'4.1.1'!H364/1.05</f>
        <v>57.979901904761896</v>
      </c>
      <c r="Q348" s="45">
        <f t="shared" si="86"/>
        <v>46.839901904761895</v>
      </c>
      <c r="R348" s="44">
        <f>SUM(Q346:Q348)/3</f>
        <v>45.02528761904761</v>
      </c>
      <c r="S348" s="91">
        <f t="shared" si="68"/>
        <v>3.2761142167423003</v>
      </c>
      <c r="T348" s="28"/>
      <c r="U348" s="28"/>
      <c r="V348" s="28"/>
      <c r="W348" s="28"/>
    </row>
    <row r="349" spans="1:23" ht="14.25" customHeight="1" x14ac:dyDescent="0.25">
      <c r="A349" s="106">
        <f t="shared" si="84"/>
        <v>2018</v>
      </c>
      <c r="B349" s="105">
        <v>43282</v>
      </c>
      <c r="C349" s="90"/>
      <c r="D349" s="44"/>
      <c r="E349" s="44"/>
      <c r="F349" s="44"/>
      <c r="G349" s="44">
        <f>'4.1.1'!F365/1.2</f>
        <v>109.83115833333339</v>
      </c>
      <c r="H349" s="44">
        <f t="shared" si="87"/>
        <v>51.881158333333389</v>
      </c>
      <c r="I349" s="44"/>
      <c r="J349" s="44">
        <f>'4.1.1'!E365/1.2</f>
        <v>106.34819578879353</v>
      </c>
      <c r="K349" s="44">
        <f t="shared" si="88"/>
        <v>48.398195788793529</v>
      </c>
      <c r="L349" s="44"/>
      <c r="M349" s="44">
        <f>'4.1.1'!G365/1.05</f>
        <v>46.156190476190474</v>
      </c>
      <c r="N349" s="45">
        <f t="shared" si="85"/>
        <v>46.156190476190474</v>
      </c>
      <c r="O349" s="44"/>
      <c r="P349" s="44">
        <f>'4.1.1'!H365/1.05</f>
        <v>58.010602857142857</v>
      </c>
      <c r="Q349" s="45">
        <f t="shared" si="86"/>
        <v>46.870602857142856</v>
      </c>
      <c r="R349" s="44"/>
      <c r="S349" s="91">
        <f t="shared" si="68"/>
        <v>3.4829625445398591</v>
      </c>
      <c r="T349" s="28"/>
      <c r="U349" s="28"/>
      <c r="V349" s="28"/>
      <c r="W349" s="28"/>
    </row>
    <row r="350" spans="1:23" ht="14.25" customHeight="1" x14ac:dyDescent="0.25">
      <c r="A350" s="106">
        <f t="shared" si="84"/>
        <v>2018</v>
      </c>
      <c r="B350" s="105">
        <v>43313</v>
      </c>
      <c r="C350" s="90"/>
      <c r="D350" s="44"/>
      <c r="E350" s="44"/>
      <c r="F350" s="44"/>
      <c r="G350" s="44">
        <f>'4.1.1'!F366/1.2</f>
        <v>110.40848500000003</v>
      </c>
      <c r="H350" s="44">
        <f t="shared" si="87"/>
        <v>52.458485000000024</v>
      </c>
      <c r="I350" s="44"/>
      <c r="J350" s="44">
        <f>'4.1.1'!E366/1.2</f>
        <v>107.18006297038478</v>
      </c>
      <c r="K350" s="44">
        <f t="shared" si="88"/>
        <v>49.230062970384779</v>
      </c>
      <c r="L350" s="44"/>
      <c r="M350" s="44">
        <f>'4.1.1'!G366/1.05</f>
        <v>46.760952380952375</v>
      </c>
      <c r="N350" s="45">
        <f t="shared" ref="N350:N355" si="89">M350-0</f>
        <v>46.760952380952375</v>
      </c>
      <c r="O350" s="44"/>
      <c r="P350" s="44">
        <f>'4.1.1'!H366/1.05</f>
        <v>58.87434857142857</v>
      </c>
      <c r="Q350" s="45">
        <f t="shared" ref="Q350:Q355" si="90">P350-11.14</f>
        <v>47.734348571428569</v>
      </c>
      <c r="R350" s="44"/>
      <c r="S350" s="91">
        <f t="shared" si="68"/>
        <v>3.2284220296152455</v>
      </c>
      <c r="T350" s="28"/>
      <c r="U350" s="28"/>
      <c r="V350" s="28"/>
      <c r="W350" s="28"/>
    </row>
    <row r="351" spans="1:23" ht="14.25" customHeight="1" x14ac:dyDescent="0.25">
      <c r="A351" s="106">
        <f t="shared" si="84"/>
        <v>2018</v>
      </c>
      <c r="B351" s="105">
        <v>43344</v>
      </c>
      <c r="C351" s="90"/>
      <c r="D351" s="44"/>
      <c r="E351" s="44"/>
      <c r="F351" s="44"/>
      <c r="G351" s="44">
        <f>'4.1.1'!F367/1.2</f>
        <v>112.06899166666669</v>
      </c>
      <c r="H351" s="44">
        <f t="shared" ref="H351:H356" si="91">G351-57.95</f>
        <v>54.118991666666687</v>
      </c>
      <c r="I351" s="44">
        <f>SUM(H349:H351)/3</f>
        <v>52.819545000000033</v>
      </c>
      <c r="J351" s="44">
        <f>'4.1.1'!E367/1.2</f>
        <v>108.95937032646586</v>
      </c>
      <c r="K351" s="44">
        <f t="shared" ref="K351:K356" si="92">J351-57.95</f>
        <v>51.009370326465856</v>
      </c>
      <c r="L351" s="44">
        <f>SUM(K349:K351)/3</f>
        <v>49.54587636188139</v>
      </c>
      <c r="M351" s="44">
        <f>'4.1.1'!G367/1.05</f>
        <v>48.855238095238093</v>
      </c>
      <c r="N351" s="45">
        <f t="shared" si="89"/>
        <v>48.855238095238093</v>
      </c>
      <c r="O351" s="44">
        <f>SUM(N349:N351)/3</f>
        <v>47.257460317460321</v>
      </c>
      <c r="P351" s="44">
        <f>'4.1.1'!H367/1.05</f>
        <v>60.759112380952374</v>
      </c>
      <c r="Q351" s="45">
        <f t="shared" si="90"/>
        <v>49.619112380952373</v>
      </c>
      <c r="R351" s="44">
        <f>SUM(Q349:Q351)/3</f>
        <v>48.074687936507928</v>
      </c>
      <c r="S351" s="91">
        <f t="shared" si="68"/>
        <v>3.1096213402008317</v>
      </c>
      <c r="T351" s="28"/>
      <c r="U351" s="28"/>
      <c r="V351" s="28"/>
      <c r="W351" s="28"/>
    </row>
    <row r="352" spans="1:23" ht="14.25" customHeight="1" x14ac:dyDescent="0.25">
      <c r="A352" s="106">
        <f t="shared" si="84"/>
        <v>2018</v>
      </c>
      <c r="B352" s="105">
        <v>43374</v>
      </c>
      <c r="C352" s="90"/>
      <c r="D352" s="44"/>
      <c r="E352" s="44"/>
      <c r="F352" s="44"/>
      <c r="G352" s="44">
        <f>'4.1.1'!F368/1.2</f>
        <v>113.8471775</v>
      </c>
      <c r="H352" s="44">
        <f t="shared" si="91"/>
        <v>55.897177499999998</v>
      </c>
      <c r="I352" s="44"/>
      <c r="J352" s="44">
        <f>'4.1.1'!E368/1.2</f>
        <v>109.06796697277598</v>
      </c>
      <c r="K352" s="44">
        <f t="shared" si="92"/>
        <v>51.117966972775974</v>
      </c>
      <c r="L352" s="44"/>
      <c r="M352" s="44">
        <f>'4.1.1'!G368/1.05</f>
        <v>51.044761904761906</v>
      </c>
      <c r="N352" s="45">
        <f t="shared" si="89"/>
        <v>51.044761904761906</v>
      </c>
      <c r="O352" s="44"/>
      <c r="P352" s="44">
        <f>'4.1.1'!H368/1.05</f>
        <v>63.298662857142851</v>
      </c>
      <c r="Q352" s="45">
        <f t="shared" si="90"/>
        <v>52.158662857142851</v>
      </c>
      <c r="R352" s="44"/>
      <c r="S352" s="91">
        <f t="shared" ref="S352:S384" si="93">H352-K352</f>
        <v>4.7792105272240235</v>
      </c>
      <c r="T352" s="28"/>
      <c r="U352" s="28"/>
      <c r="V352" s="28"/>
      <c r="W352" s="28"/>
    </row>
    <row r="353" spans="1:23" ht="14.25" customHeight="1" x14ac:dyDescent="0.25">
      <c r="A353" s="106">
        <f t="shared" si="84"/>
        <v>2018</v>
      </c>
      <c r="B353" s="105">
        <v>43405</v>
      </c>
      <c r="C353" s="90"/>
      <c r="D353" s="44"/>
      <c r="E353" s="44"/>
      <c r="F353" s="44"/>
      <c r="G353" s="44">
        <f>'4.1.1'!F369/1.2</f>
        <v>114.21554500000002</v>
      </c>
      <c r="H353" s="44">
        <f t="shared" si="91"/>
        <v>56.265545000000017</v>
      </c>
      <c r="I353" s="44"/>
      <c r="J353" s="44">
        <f>'4.1.1'!E369/1.2</f>
        <v>107.17591057465728</v>
      </c>
      <c r="K353" s="44">
        <f t="shared" si="92"/>
        <v>49.225910574657277</v>
      </c>
      <c r="L353" s="44"/>
      <c r="M353" s="44">
        <f>'4.1.1'!G369/1.05</f>
        <v>49.10285714285714</v>
      </c>
      <c r="N353" s="45">
        <f t="shared" si="89"/>
        <v>49.10285714285714</v>
      </c>
      <c r="O353" s="44"/>
      <c r="P353" s="44">
        <f>'4.1.1'!H369/1.05</f>
        <v>60.779418095238093</v>
      </c>
      <c r="Q353" s="45">
        <f t="shared" si="90"/>
        <v>49.639418095238092</v>
      </c>
      <c r="R353" s="44"/>
      <c r="S353" s="91">
        <f t="shared" si="93"/>
        <v>7.0396344253427401</v>
      </c>
      <c r="T353" s="28"/>
      <c r="U353" s="28"/>
      <c r="V353" s="28"/>
      <c r="W353" s="28"/>
    </row>
    <row r="354" spans="1:23" ht="14.25" customHeight="1" x14ac:dyDescent="0.25">
      <c r="A354" s="106">
        <f t="shared" si="84"/>
        <v>2018</v>
      </c>
      <c r="B354" s="105">
        <v>43435</v>
      </c>
      <c r="C354" s="90"/>
      <c r="D354" s="44"/>
      <c r="E354" s="44"/>
      <c r="F354" s="44"/>
      <c r="G354" s="44">
        <f>'4.1.1'!F370/1.2</f>
        <v>109.17017666666666</v>
      </c>
      <c r="H354" s="44">
        <f t="shared" si="91"/>
        <v>51.22017666666666</v>
      </c>
      <c r="I354" s="44">
        <f>SUM(H352:H354)/3</f>
        <v>54.460966388888892</v>
      </c>
      <c r="J354" s="44">
        <f>'4.1.1'!E370/1.2</f>
        <v>100.81090550708014</v>
      </c>
      <c r="K354" s="44">
        <f t="shared" si="92"/>
        <v>42.860905507080133</v>
      </c>
      <c r="L354" s="44">
        <f>SUM(K352:K354)/3</f>
        <v>47.734927684837793</v>
      </c>
      <c r="M354" s="44">
        <f>'4.1.1'!G370/1.05</f>
        <v>44.730476190476189</v>
      </c>
      <c r="N354" s="45">
        <f t="shared" si="89"/>
        <v>44.730476190476189</v>
      </c>
      <c r="O354" s="44">
        <f>SUM(N352:N354)/3</f>
        <v>48.292698412698407</v>
      </c>
      <c r="P354" s="44">
        <f>'4.1.1'!H370/1.05</f>
        <v>56.17019047619047</v>
      </c>
      <c r="Q354" s="45">
        <f t="shared" si="90"/>
        <v>45.030190476190469</v>
      </c>
      <c r="R354" s="44">
        <f>SUM(Q352:Q354)/3</f>
        <v>48.94275714285714</v>
      </c>
      <c r="S354" s="91">
        <f t="shared" si="93"/>
        <v>8.3592711595865268</v>
      </c>
      <c r="T354" s="44">
        <f>AVERAGE(G343:G354)</f>
        <v>108.31847201388892</v>
      </c>
      <c r="U354" s="44">
        <f>AVERAGE(H343:H354)</f>
        <v>50.368472013888898</v>
      </c>
      <c r="V354" s="44">
        <f>AVERAGE(J343:J354)</f>
        <v>104.32997599946849</v>
      </c>
      <c r="W354" s="44">
        <f>AVERAGE(K343:K354)</f>
        <v>46.379975999468463</v>
      </c>
    </row>
    <row r="355" spans="1:23" ht="14.25" customHeight="1" x14ac:dyDescent="0.25">
      <c r="A355" s="106">
        <f>A343+1</f>
        <v>2019</v>
      </c>
      <c r="B355" s="105">
        <v>43466</v>
      </c>
      <c r="C355" s="90"/>
      <c r="D355" s="44"/>
      <c r="E355" s="44"/>
      <c r="F355" s="44"/>
      <c r="G355" s="44">
        <f>'4.1.1'!F371/1.2</f>
        <v>107.72361416666668</v>
      </c>
      <c r="H355" s="44">
        <f t="shared" si="91"/>
        <v>49.773614166666675</v>
      </c>
      <c r="I355" s="44"/>
      <c r="J355" s="44">
        <f>'4.1.1'!E371/1.2</f>
        <v>99.547120014063211</v>
      </c>
      <c r="K355" s="44">
        <f t="shared" si="92"/>
        <v>41.597120014063208</v>
      </c>
      <c r="L355" s="44"/>
      <c r="M355" s="44">
        <f>'4.1.1'!G371/1.05</f>
        <v>44.368571428571435</v>
      </c>
      <c r="N355" s="45">
        <f t="shared" si="89"/>
        <v>44.368571428571435</v>
      </c>
      <c r="O355" s="44"/>
      <c r="P355" s="44">
        <f>'4.1.1'!H371/1.05</f>
        <v>54.021039999999992</v>
      </c>
      <c r="Q355" s="45">
        <f t="shared" si="90"/>
        <v>42.881039999999992</v>
      </c>
      <c r="R355" s="44"/>
      <c r="S355" s="91">
        <f t="shared" si="93"/>
        <v>8.1764941526034676</v>
      </c>
      <c r="T355" s="44"/>
      <c r="U355" s="44"/>
      <c r="V355" s="44"/>
      <c r="W355" s="44"/>
    </row>
    <row r="356" spans="1:23" ht="14.25" customHeight="1" x14ac:dyDescent="0.25">
      <c r="A356" s="106">
        <f t="shared" ref="A356:A366" si="94">A344+1</f>
        <v>2019</v>
      </c>
      <c r="B356" s="105">
        <v>43497</v>
      </c>
      <c r="C356" s="90"/>
      <c r="D356" s="44"/>
      <c r="E356" s="44"/>
      <c r="F356" s="44"/>
      <c r="G356" s="44">
        <f>'4.1.1'!F372/1.2</f>
        <v>107.44477583333335</v>
      </c>
      <c r="H356" s="44">
        <f t="shared" si="91"/>
        <v>49.49477583333335</v>
      </c>
      <c r="I356" s="44"/>
      <c r="J356" s="44">
        <f>'4.1.1'!E372/1.2</f>
        <v>99.045813572617163</v>
      </c>
      <c r="K356" s="44">
        <f t="shared" si="92"/>
        <v>41.095813572617161</v>
      </c>
      <c r="L356" s="44"/>
      <c r="M356" s="44">
        <f>'4.1.1'!G372/1.05</f>
        <v>44.968571428571423</v>
      </c>
      <c r="N356" s="45">
        <f t="shared" ref="N356:N361" si="95">M356-0</f>
        <v>44.968571428571423</v>
      </c>
      <c r="O356" s="44"/>
      <c r="P356" s="44">
        <f>'4.1.1'!H372/1.05</f>
        <v>56.508439999999993</v>
      </c>
      <c r="Q356" s="45">
        <f t="shared" ref="Q356:Q361" si="96">P356-11.14</f>
        <v>45.368439999999993</v>
      </c>
      <c r="R356" s="44"/>
      <c r="S356" s="91">
        <f t="shared" si="93"/>
        <v>8.3989622607161891</v>
      </c>
      <c r="T356" s="44"/>
      <c r="U356" s="44"/>
      <c r="V356" s="44"/>
      <c r="W356" s="44"/>
    </row>
    <row r="357" spans="1:23" ht="14.25" customHeight="1" x14ac:dyDescent="0.25">
      <c r="A357" s="106">
        <f t="shared" si="94"/>
        <v>2019</v>
      </c>
      <c r="B357" s="105">
        <v>43525</v>
      </c>
      <c r="C357" s="90"/>
      <c r="D357" s="44"/>
      <c r="E357" s="44"/>
      <c r="F357" s="44"/>
      <c r="G357" s="44">
        <f>'4.1.1'!F373/1.2</f>
        <v>108.9310516666667</v>
      </c>
      <c r="H357" s="44">
        <f t="shared" ref="H357:H362" si="97">G357-57.95</f>
        <v>50.981051666666701</v>
      </c>
      <c r="I357" s="44">
        <f>SUM(H355:H357)/3</f>
        <v>50.083147222222237</v>
      </c>
      <c r="J357" s="44">
        <f>'4.1.1'!E373/1.2</f>
        <v>100.34324483678083</v>
      </c>
      <c r="K357" s="44">
        <f t="shared" ref="K357:K362" si="98">J357-57.95</f>
        <v>42.393244836780823</v>
      </c>
      <c r="L357" s="44">
        <f>SUM(K355:K357)/3</f>
        <v>41.695392807820397</v>
      </c>
      <c r="M357" s="44">
        <f>'4.1.1'!G373/1.05</f>
        <v>44.374285714285719</v>
      </c>
      <c r="N357" s="45">
        <f t="shared" si="95"/>
        <v>44.374285714285719</v>
      </c>
      <c r="O357" s="44">
        <f>SUM(N355:N357)/3</f>
        <v>44.570476190476192</v>
      </c>
      <c r="P357" s="44">
        <f>'4.1.1'!H373/1.05</f>
        <v>55.376731428571432</v>
      </c>
      <c r="Q357" s="45">
        <f t="shared" si="96"/>
        <v>44.236731428571431</v>
      </c>
      <c r="R357" s="44">
        <f>SUM(Q355:Q357)/3</f>
        <v>44.162070476190472</v>
      </c>
      <c r="S357" s="91">
        <f t="shared" si="93"/>
        <v>8.5878068298858778</v>
      </c>
      <c r="T357" s="44"/>
      <c r="U357" s="44"/>
      <c r="V357" s="44"/>
      <c r="W357" s="44"/>
    </row>
    <row r="358" spans="1:23" ht="14.25" customHeight="1" x14ac:dyDescent="0.25">
      <c r="A358" s="106">
        <f t="shared" si="94"/>
        <v>2019</v>
      </c>
      <c r="B358" s="105">
        <v>43556</v>
      </c>
      <c r="C358" s="90"/>
      <c r="D358" s="44"/>
      <c r="E358" s="44"/>
      <c r="F358" s="44"/>
      <c r="G358" s="44">
        <f>'4.1.1'!F374/1.2</f>
        <v>110.71058333333336</v>
      </c>
      <c r="H358" s="44">
        <f t="shared" si="97"/>
        <v>52.760583333333358</v>
      </c>
      <c r="I358" s="44"/>
      <c r="J358" s="44">
        <f>'4.1.1'!E374/1.2</f>
        <v>103.41295501449281</v>
      </c>
      <c r="K358" s="44">
        <f t="shared" si="98"/>
        <v>45.462955014492806</v>
      </c>
      <c r="L358" s="44"/>
      <c r="M358" s="44">
        <f>'4.1.1'!G374/1.05</f>
        <v>45.587619047619043</v>
      </c>
      <c r="N358" s="45">
        <f t="shared" si="95"/>
        <v>45.587619047619043</v>
      </c>
      <c r="O358" s="44"/>
      <c r="P358" s="44">
        <f>'4.1.1'!H374/1.05</f>
        <v>57.313607619047616</v>
      </c>
      <c r="Q358" s="45">
        <f t="shared" si="96"/>
        <v>46.173607619047615</v>
      </c>
      <c r="R358" s="44"/>
      <c r="S358" s="91">
        <f t="shared" si="93"/>
        <v>7.2976283188405517</v>
      </c>
      <c r="T358" s="44"/>
      <c r="U358" s="44"/>
      <c r="V358" s="44"/>
      <c r="W358" s="44"/>
    </row>
    <row r="359" spans="1:23" ht="14.25" customHeight="1" x14ac:dyDescent="0.25">
      <c r="A359" s="106">
        <f t="shared" si="94"/>
        <v>2019</v>
      </c>
      <c r="B359" s="105">
        <v>43586</v>
      </c>
      <c r="C359" s="90"/>
      <c r="D359" s="44"/>
      <c r="E359" s="44"/>
      <c r="F359" s="44"/>
      <c r="G359" s="44">
        <f>'4.1.1'!F375/1.2</f>
        <v>112.77371000000002</v>
      </c>
      <c r="H359" s="44">
        <f t="shared" si="97"/>
        <v>54.82371000000002</v>
      </c>
      <c r="I359" s="44"/>
      <c r="J359" s="44">
        <f>'4.1.1'!E375/1.2</f>
        <v>106.72447337629424</v>
      </c>
      <c r="K359" s="44">
        <f t="shared" si="98"/>
        <v>48.774473376294239</v>
      </c>
      <c r="L359" s="44"/>
      <c r="M359" s="44">
        <f>'4.1.1'!G375/1.05</f>
        <v>45.557142857142857</v>
      </c>
      <c r="N359" s="45">
        <f t="shared" si="95"/>
        <v>45.557142857142857</v>
      </c>
      <c r="O359" s="44"/>
      <c r="P359" s="44">
        <f>'4.1.1'!H375/1.05</f>
        <v>57.914321904761906</v>
      </c>
      <c r="Q359" s="45">
        <f t="shared" si="96"/>
        <v>46.774321904761905</v>
      </c>
      <c r="R359" s="44"/>
      <c r="S359" s="91">
        <f t="shared" si="93"/>
        <v>6.0492366237057809</v>
      </c>
      <c r="T359" s="44"/>
      <c r="U359" s="44"/>
      <c r="V359" s="44"/>
      <c r="W359" s="44"/>
    </row>
    <row r="360" spans="1:23" ht="14.25" customHeight="1" x14ac:dyDescent="0.25">
      <c r="A360" s="106">
        <f t="shared" si="94"/>
        <v>2019</v>
      </c>
      <c r="B360" s="105">
        <v>43617</v>
      </c>
      <c r="C360" s="90"/>
      <c r="D360" s="44"/>
      <c r="E360" s="44"/>
      <c r="F360" s="44"/>
      <c r="G360" s="44">
        <f>'4.1.1'!F376/1.2</f>
        <v>111.1587316666667</v>
      </c>
      <c r="H360" s="44">
        <f t="shared" si="97"/>
        <v>53.208731666666694</v>
      </c>
      <c r="I360" s="44">
        <f>SUM(H358:H360)/3</f>
        <v>53.597675000000017</v>
      </c>
      <c r="J360" s="44">
        <f>'4.1.1'!E376/1.2</f>
        <v>106.35854622025759</v>
      </c>
      <c r="K360" s="44">
        <f t="shared" si="98"/>
        <v>48.408546220257591</v>
      </c>
      <c r="L360" s="44">
        <f>SUM(K358:K360)/3</f>
        <v>47.548658203681548</v>
      </c>
      <c r="M360" s="44">
        <f>'4.1.1'!G376/1.05</f>
        <v>42.162857142857135</v>
      </c>
      <c r="N360" s="45">
        <f t="shared" si="95"/>
        <v>42.162857142857135</v>
      </c>
      <c r="O360" s="44">
        <f>SUM(N358:N360)/3</f>
        <v>44.435873015873007</v>
      </c>
      <c r="P360" s="44">
        <f>'4.1.1'!H376/1.05</f>
        <v>54.533244761904761</v>
      </c>
      <c r="Q360" s="45">
        <f t="shared" si="96"/>
        <v>43.393244761904761</v>
      </c>
      <c r="R360" s="44">
        <f>SUM(Q358:Q360)/3</f>
        <v>45.447058095238098</v>
      </c>
      <c r="S360" s="91">
        <f t="shared" si="93"/>
        <v>4.8001854464091025</v>
      </c>
      <c r="T360" s="44"/>
      <c r="U360" s="44"/>
      <c r="V360" s="44"/>
      <c r="W360" s="44"/>
    </row>
    <row r="361" spans="1:23" ht="14.25" customHeight="1" x14ac:dyDescent="0.25">
      <c r="A361" s="106">
        <f t="shared" si="94"/>
        <v>2019</v>
      </c>
      <c r="B361" s="105">
        <v>43647</v>
      </c>
      <c r="C361" s="90"/>
      <c r="D361" s="44"/>
      <c r="E361" s="44"/>
      <c r="F361" s="44"/>
      <c r="G361" s="44">
        <f>'4.1.1'!F377/1.2</f>
        <v>109.80059916666667</v>
      </c>
      <c r="H361" s="44">
        <f t="shared" si="97"/>
        <v>51.850599166666669</v>
      </c>
      <c r="I361" s="44"/>
      <c r="J361" s="44">
        <f>'4.1.1'!E377/1.2</f>
        <v>106.15370103290682</v>
      </c>
      <c r="K361" s="44">
        <f t="shared" si="98"/>
        <v>48.203701032906821</v>
      </c>
      <c r="L361" s="44"/>
      <c r="M361" s="44">
        <f>'4.1.1'!G377/1.05</f>
        <v>45.168571428571433</v>
      </c>
      <c r="N361" s="45">
        <f t="shared" si="95"/>
        <v>45.168571428571433</v>
      </c>
      <c r="O361" s="44"/>
      <c r="P361" s="44">
        <f>'4.1.1'!H377/1.05</f>
        <v>56.917200952380952</v>
      </c>
      <c r="Q361" s="45">
        <f t="shared" si="96"/>
        <v>45.777200952380952</v>
      </c>
      <c r="R361" s="44"/>
      <c r="S361" s="91">
        <f t="shared" si="93"/>
        <v>3.6468981337598478</v>
      </c>
      <c r="T361" s="44"/>
      <c r="U361" s="44"/>
      <c r="V361" s="44"/>
      <c r="W361" s="44"/>
    </row>
    <row r="362" spans="1:23" ht="14.25" customHeight="1" x14ac:dyDescent="0.25">
      <c r="A362" s="106">
        <f t="shared" si="94"/>
        <v>2019</v>
      </c>
      <c r="B362" s="105">
        <v>43678</v>
      </c>
      <c r="C362" s="90"/>
      <c r="D362" s="44"/>
      <c r="E362" s="44"/>
      <c r="F362" s="44"/>
      <c r="G362" s="44">
        <f>'4.1.1'!F378/1.2</f>
        <v>110.48056000000003</v>
      </c>
      <c r="H362" s="44">
        <f t="shared" si="97"/>
        <v>52.530560000000023</v>
      </c>
      <c r="I362" s="44"/>
      <c r="J362" s="44">
        <f>'4.1.1'!E378/1.2</f>
        <v>107.09137709042272</v>
      </c>
      <c r="K362" s="44">
        <f t="shared" si="98"/>
        <v>49.141377090422722</v>
      </c>
      <c r="L362" s="44"/>
      <c r="M362" s="44">
        <f>'4.1.1'!G378/1.05</f>
        <v>45.23714285714285</v>
      </c>
      <c r="N362" s="45">
        <f t="shared" ref="N362:N367" si="99">M362-0</f>
        <v>45.23714285714285</v>
      </c>
      <c r="O362" s="44"/>
      <c r="P362" s="44">
        <f>'4.1.1'!H378/1.05</f>
        <v>55.996990476190469</v>
      </c>
      <c r="Q362" s="45">
        <f t="shared" ref="Q362:Q367" si="100">P362-11.14</f>
        <v>44.856990476190468</v>
      </c>
      <c r="R362" s="44"/>
      <c r="S362" s="91">
        <f t="shared" si="93"/>
        <v>3.3891829095773005</v>
      </c>
      <c r="T362" s="44"/>
      <c r="U362" s="44"/>
      <c r="V362" s="44"/>
      <c r="W362" s="44"/>
    </row>
    <row r="363" spans="1:23" ht="14.25" customHeight="1" x14ac:dyDescent="0.25">
      <c r="A363" s="106">
        <f t="shared" si="94"/>
        <v>2019</v>
      </c>
      <c r="B363" s="105">
        <v>43709</v>
      </c>
      <c r="C363" s="90"/>
      <c r="D363" s="44"/>
      <c r="E363" s="44"/>
      <c r="F363" s="44"/>
      <c r="G363" s="44">
        <f>'4.1.1'!F379/1.2</f>
        <v>109.39199000000001</v>
      </c>
      <c r="H363" s="44">
        <f t="shared" ref="H363:H368" si="101">G363-57.95</f>
        <v>51.441990000000004</v>
      </c>
      <c r="I363" s="44">
        <f>SUM(H361:H363)/3</f>
        <v>51.941049722222232</v>
      </c>
      <c r="J363" s="44">
        <f>'4.1.1'!E379/1.2</f>
        <v>105.82878588595206</v>
      </c>
      <c r="K363" s="44">
        <f t="shared" ref="K363:K368" si="102">J363-57.95</f>
        <v>47.878785885952055</v>
      </c>
      <c r="L363" s="44">
        <f>SUM(K361:K363)/3</f>
        <v>48.407954669760535</v>
      </c>
      <c r="M363" s="44">
        <f>'4.1.1'!G379/1.05</f>
        <v>44.466666666666661</v>
      </c>
      <c r="N363" s="45">
        <f t="shared" si="99"/>
        <v>44.466666666666661</v>
      </c>
      <c r="O363" s="44">
        <f>SUM(N361:N363)/3</f>
        <v>44.957460317460317</v>
      </c>
      <c r="P363" s="44">
        <f>'4.1.1'!H379/1.05</f>
        <v>57.144465714285715</v>
      </c>
      <c r="Q363" s="45">
        <f t="shared" si="100"/>
        <v>46.004465714285715</v>
      </c>
      <c r="R363" s="44">
        <f>SUM(Q361:Q363)/3</f>
        <v>45.546219047619047</v>
      </c>
      <c r="S363" s="91">
        <f t="shared" si="93"/>
        <v>3.5632041140479487</v>
      </c>
      <c r="T363" s="44"/>
      <c r="U363" s="44"/>
      <c r="V363" s="44"/>
      <c r="W363" s="44"/>
    </row>
    <row r="364" spans="1:23" ht="14.25" customHeight="1" x14ac:dyDescent="0.25">
      <c r="A364" s="106">
        <f t="shared" si="94"/>
        <v>2019</v>
      </c>
      <c r="B364" s="105">
        <v>43739</v>
      </c>
      <c r="C364" s="90"/>
      <c r="D364" s="90"/>
      <c r="E364" s="90"/>
      <c r="F364" s="90"/>
      <c r="G364" s="44">
        <f>'4.1.1'!F380/1.2</f>
        <v>109.91066833333335</v>
      </c>
      <c r="H364" s="44">
        <f t="shared" si="101"/>
        <v>51.960668333333345</v>
      </c>
      <c r="I364" s="44"/>
      <c r="J364" s="44">
        <f>'4.1.1'!E380/1.2</f>
        <v>105.89052031672836</v>
      </c>
      <c r="K364" s="44">
        <f t="shared" si="102"/>
        <v>47.940520316728353</v>
      </c>
      <c r="L364" s="44"/>
      <c r="M364" s="44">
        <f>'4.1.1'!G380/1.05</f>
        <v>46.036190476190477</v>
      </c>
      <c r="N364" s="45">
        <f t="shared" si="99"/>
        <v>46.036190476190477</v>
      </c>
      <c r="O364" s="44"/>
      <c r="P364" s="44">
        <f>'4.1.1'!H380/1.05</f>
        <v>56.451880952380954</v>
      </c>
      <c r="Q364" s="45">
        <f t="shared" si="100"/>
        <v>45.311880952380953</v>
      </c>
      <c r="R364" s="44"/>
      <c r="S364" s="91">
        <f t="shared" si="93"/>
        <v>4.0201480166049919</v>
      </c>
      <c r="T364" s="44"/>
      <c r="U364" s="44"/>
      <c r="V364" s="44"/>
      <c r="W364" s="44"/>
    </row>
    <row r="365" spans="1:23" ht="14.25" customHeight="1" x14ac:dyDescent="0.25">
      <c r="A365" s="106">
        <f t="shared" si="94"/>
        <v>2019</v>
      </c>
      <c r="B365" s="105">
        <v>43770</v>
      </c>
      <c r="C365" s="90"/>
      <c r="D365" s="96"/>
      <c r="E365" s="96"/>
      <c r="F365" s="96"/>
      <c r="G365" s="44">
        <f>'4.1.1'!F381/1.2</f>
        <v>108.56999666666667</v>
      </c>
      <c r="H365" s="44">
        <f t="shared" si="101"/>
        <v>50.619996666666665</v>
      </c>
      <c r="I365" s="44"/>
      <c r="J365" s="44">
        <f>'4.1.1'!E381/1.2</f>
        <v>104.70442588475139</v>
      </c>
      <c r="K365" s="44">
        <f t="shared" si="102"/>
        <v>46.754425884751385</v>
      </c>
      <c r="L365" s="44"/>
      <c r="M365" s="44">
        <f>'4.1.1'!G381/1.05</f>
        <v>44.276190476190479</v>
      </c>
      <c r="N365" s="45">
        <f t="shared" si="99"/>
        <v>44.276190476190479</v>
      </c>
      <c r="O365" s="44"/>
      <c r="P365" s="44">
        <f>'4.1.1'!H381/1.05</f>
        <v>55.597176190476191</v>
      </c>
      <c r="Q365" s="45">
        <f t="shared" si="100"/>
        <v>44.45717619047619</v>
      </c>
      <c r="R365" s="44"/>
      <c r="S365" s="91">
        <f t="shared" si="93"/>
        <v>3.8655707819152809</v>
      </c>
      <c r="T365" s="44"/>
      <c r="U365" s="44"/>
      <c r="V365" s="44"/>
      <c r="W365" s="44"/>
    </row>
    <row r="366" spans="1:23" ht="14.25" customHeight="1" x14ac:dyDescent="0.3">
      <c r="A366" s="106">
        <f t="shared" si="94"/>
        <v>2019</v>
      </c>
      <c r="B366" s="105">
        <v>43800</v>
      </c>
      <c r="C366" s="90"/>
      <c r="D366" s="97"/>
      <c r="E366" s="97"/>
      <c r="F366" s="97"/>
      <c r="G366" s="44">
        <f>'4.1.1'!F382/1.2</f>
        <v>107.85834833333335</v>
      </c>
      <c r="H366" s="44">
        <f t="shared" si="101"/>
        <v>49.90834833333335</v>
      </c>
      <c r="I366" s="44">
        <f>SUM(H364:H366)/3</f>
        <v>50.829671111111118</v>
      </c>
      <c r="J366" s="44">
        <f>'4.1.1'!E382/1.2</f>
        <v>103.67902171302254</v>
      </c>
      <c r="K366" s="44">
        <f t="shared" si="102"/>
        <v>45.729021713022533</v>
      </c>
      <c r="L366" s="44">
        <f>SUM(K364:K366)/3</f>
        <v>46.807989304834088</v>
      </c>
      <c r="M366" s="44">
        <f>'4.1.1'!G382/1.05</f>
        <v>44.097142857142856</v>
      </c>
      <c r="N366" s="45">
        <f t="shared" si="99"/>
        <v>44.097142857142856</v>
      </c>
      <c r="O366" s="44">
        <f>SUM(N364:N366)/3</f>
        <v>44.803174603174604</v>
      </c>
      <c r="P366" s="44">
        <f>'4.1.1'!H382/1.05</f>
        <v>54.779975238095233</v>
      </c>
      <c r="Q366" s="45">
        <f t="shared" si="100"/>
        <v>43.639975238095232</v>
      </c>
      <c r="R366" s="44">
        <f>SUM(Q364:Q366)/3</f>
        <v>44.469677460317463</v>
      </c>
      <c r="S366" s="91">
        <f t="shared" si="93"/>
        <v>4.1793266203108175</v>
      </c>
      <c r="T366" s="44">
        <f>AVERAGE(G355:G366)</f>
        <v>109.5628857638889</v>
      </c>
      <c r="U366" s="44">
        <f>AVERAGE(H355:H366)</f>
        <v>51.612885763888904</v>
      </c>
      <c r="V366" s="44">
        <f>AVERAGE(J355:J366)</f>
        <v>104.06499874652415</v>
      </c>
      <c r="W366" s="44">
        <f>AVERAGE(K355:K366)</f>
        <v>46.114998746524144</v>
      </c>
    </row>
    <row r="367" spans="1:23" ht="14.25" customHeight="1" x14ac:dyDescent="0.3">
      <c r="A367" s="106">
        <v>2020</v>
      </c>
      <c r="B367" s="105">
        <v>43831</v>
      </c>
      <c r="C367" s="90"/>
      <c r="D367" s="97"/>
      <c r="E367" s="97"/>
      <c r="F367" s="97"/>
      <c r="G367" s="44">
        <f>'4.1.1'!F383/1.2</f>
        <v>110.52862250000004</v>
      </c>
      <c r="H367" s="44">
        <f t="shared" si="101"/>
        <v>52.578622500000037</v>
      </c>
      <c r="I367" s="44"/>
      <c r="J367" s="44">
        <f>'4.1.1'!E383/1.2</f>
        <v>105.95044583152544</v>
      </c>
      <c r="K367" s="44">
        <f t="shared" si="102"/>
        <v>48.00044583152544</v>
      </c>
      <c r="L367" s="44"/>
      <c r="M367" s="44">
        <f>'4.1.1'!G383/1.05</f>
        <v>45.901904761904753</v>
      </c>
      <c r="N367" s="45">
        <f t="shared" si="99"/>
        <v>45.901904761904753</v>
      </c>
      <c r="O367" s="44"/>
      <c r="P367" s="44">
        <f>'4.1.1'!H383/1.05</f>
        <v>56.971490476190468</v>
      </c>
      <c r="Q367" s="45">
        <f t="shared" si="100"/>
        <v>45.831490476190467</v>
      </c>
      <c r="R367" s="44"/>
      <c r="S367" s="91">
        <f t="shared" si="93"/>
        <v>4.5781766684745975</v>
      </c>
      <c r="T367" s="28"/>
      <c r="U367" s="28"/>
      <c r="V367" s="28"/>
      <c r="W367" s="28"/>
    </row>
    <row r="368" spans="1:23" ht="14.25" customHeight="1" x14ac:dyDescent="0.3">
      <c r="A368" s="106">
        <v>2020</v>
      </c>
      <c r="B368" s="105">
        <v>43862</v>
      </c>
      <c r="C368" s="90"/>
      <c r="D368" s="97"/>
      <c r="E368" s="97"/>
      <c r="F368" s="97"/>
      <c r="G368" s="44">
        <f>'4.1.1'!F384/1.2</f>
        <v>106.49085750000002</v>
      </c>
      <c r="H368" s="44">
        <f t="shared" si="101"/>
        <v>48.540857500000016</v>
      </c>
      <c r="I368" s="44"/>
      <c r="J368" s="44">
        <f>'4.1.1'!E384/1.2</f>
        <v>102.98089329883373</v>
      </c>
      <c r="K368" s="44">
        <f t="shared" si="102"/>
        <v>45.030893298833732</v>
      </c>
      <c r="L368" s="44"/>
      <c r="M368" s="44">
        <f>'4.1.1'!G384/1.05</f>
        <v>39.106666666666662</v>
      </c>
      <c r="N368" s="45">
        <f t="shared" ref="N368" si="103">M368-0</f>
        <v>39.106666666666662</v>
      </c>
      <c r="O368" s="44"/>
      <c r="P368" s="44">
        <f>'4.1.1'!H384/1.05</f>
        <v>51.61933619047619</v>
      </c>
      <c r="Q368" s="45">
        <f t="shared" ref="Q368" si="104">P368-11.14</f>
        <v>40.479336190476189</v>
      </c>
      <c r="R368" s="44"/>
      <c r="S368" s="91">
        <f t="shared" si="93"/>
        <v>3.5099642011662837</v>
      </c>
      <c r="T368" s="28"/>
      <c r="U368" s="28"/>
      <c r="V368" s="28"/>
      <c r="W368" s="28"/>
    </row>
    <row r="369" spans="1:23" ht="14.25" customHeight="1" x14ac:dyDescent="0.3">
      <c r="A369" s="106">
        <v>2020</v>
      </c>
      <c r="B369" s="105">
        <v>43891</v>
      </c>
      <c r="C369" s="90"/>
      <c r="D369" s="97"/>
      <c r="E369" s="97"/>
      <c r="F369" s="97"/>
      <c r="G369" s="44">
        <f>'4.1.1'!F385/1.2</f>
        <v>103.40689250000003</v>
      </c>
      <c r="H369" s="44">
        <f t="shared" ref="H369" si="105">G369-57.95</f>
        <v>45.456892500000023</v>
      </c>
      <c r="I369" s="44">
        <f t="shared" ref="I369:I381" si="106">SUM(H367:H369)/3</f>
        <v>48.858790833333359</v>
      </c>
      <c r="J369" s="44">
        <f>'4.1.1'!E385/1.2</f>
        <v>100.19935340917537</v>
      </c>
      <c r="K369" s="44">
        <f t="shared" ref="K369" si="107">J369-57.95</f>
        <v>42.24935340917537</v>
      </c>
      <c r="L369" s="44">
        <f t="shared" ref="L369:L384" si="108">SUM(K367:K369)/3</f>
        <v>45.09356417984484</v>
      </c>
      <c r="M369" s="44">
        <f>'4.1.1'!G385/1.05</f>
        <v>30.42</v>
      </c>
      <c r="N369" s="45">
        <f t="shared" ref="N369" si="109">M369-0</f>
        <v>30.42</v>
      </c>
      <c r="O369" s="44">
        <f t="shared" ref="O369:O381" si="110">SUM(N367:N369)/3</f>
        <v>38.476190476190474</v>
      </c>
      <c r="P369" s="44">
        <f>'4.1.1'!H385/1.05</f>
        <v>44.023936190476192</v>
      </c>
      <c r="Q369" s="45">
        <f t="shared" ref="Q369" si="111">P369-11.14</f>
        <v>32.883936190476192</v>
      </c>
      <c r="R369" s="44">
        <f t="shared" ref="R369:R381" si="112">SUM(Q367:Q369)/3</f>
        <v>39.731587619047616</v>
      </c>
      <c r="S369" s="91">
        <f t="shared" si="93"/>
        <v>3.2075390908246533</v>
      </c>
      <c r="T369" s="28"/>
      <c r="U369" s="28"/>
      <c r="V369" s="28"/>
      <c r="W369" s="28"/>
    </row>
    <row r="370" spans="1:23" ht="14.25" customHeight="1" x14ac:dyDescent="0.3">
      <c r="A370" s="106">
        <v>2020</v>
      </c>
      <c r="B370" s="105">
        <v>43922</v>
      </c>
      <c r="C370" s="90"/>
      <c r="D370" s="97"/>
      <c r="E370" s="97"/>
      <c r="F370" s="97"/>
      <c r="G370" s="44">
        <f>'4.1.1'!F386/1.2</f>
        <v>96.511190000000013</v>
      </c>
      <c r="H370" s="44">
        <f t="shared" ref="H370" si="113">G370-57.95</f>
        <v>38.561190000000011</v>
      </c>
      <c r="I370" s="44"/>
      <c r="J370" s="44">
        <f>'4.1.1'!E386/1.2</f>
        <v>90.808540783416703</v>
      </c>
      <c r="K370" s="44">
        <f t="shared" ref="K370" si="114">J370-57.95</f>
        <v>32.8585407834167</v>
      </c>
      <c r="L370" s="44"/>
      <c r="M370" s="44">
        <f>'4.1.1'!G386/1.05</f>
        <v>21.352380952380955</v>
      </c>
      <c r="N370" s="45">
        <f t="shared" ref="N370" si="115">M370-0</f>
        <v>21.352380952380955</v>
      </c>
      <c r="O370" s="44"/>
      <c r="P370" s="44">
        <f>'4.1.1'!H386/1.05</f>
        <v>39.263504761904755</v>
      </c>
      <c r="Q370" s="45">
        <f t="shared" ref="Q370" si="116">P370-11.14</f>
        <v>28.123504761904755</v>
      </c>
      <c r="R370" s="44"/>
      <c r="S370" s="91">
        <f t="shared" si="93"/>
        <v>5.7026492165833105</v>
      </c>
      <c r="T370" s="28"/>
      <c r="U370" s="28"/>
      <c r="V370" s="28"/>
      <c r="W370" s="28"/>
    </row>
    <row r="371" spans="1:23" ht="14.25" customHeight="1" x14ac:dyDescent="0.3">
      <c r="A371" s="106">
        <v>2020</v>
      </c>
      <c r="B371" s="105">
        <v>43952</v>
      </c>
      <c r="C371" s="90"/>
      <c r="D371" s="97"/>
      <c r="E371" s="97"/>
      <c r="F371" s="97"/>
      <c r="G371" s="44">
        <f>'4.1.1'!F387/1.2</f>
        <v>93.013129166666673</v>
      </c>
      <c r="H371" s="44">
        <f t="shared" ref="H371" si="117">G371-57.95</f>
        <v>35.06312916666667</v>
      </c>
      <c r="I371" s="44"/>
      <c r="J371" s="44">
        <f>'4.1.1'!E387/1.2</f>
        <v>87.316299820407281</v>
      </c>
      <c r="K371" s="44">
        <f t="shared" ref="K371" si="118">J371-57.95</f>
        <v>29.366299820407278</v>
      </c>
      <c r="L371" s="44"/>
      <c r="M371" s="44">
        <f>'4.1.1'!G387/1.05</f>
        <v>19.299047619047617</v>
      </c>
      <c r="N371" s="45">
        <f t="shared" ref="N371" si="119">M371-0</f>
        <v>19.299047619047617</v>
      </c>
      <c r="O371" s="44"/>
      <c r="P371" s="44">
        <f>'4.1.1'!H387/1.05</f>
        <v>36.570836190476186</v>
      </c>
      <c r="Q371" s="45">
        <f t="shared" ref="Q371" si="120">P371-11.14</f>
        <v>25.430836190476185</v>
      </c>
      <c r="R371" s="44"/>
      <c r="S371" s="91">
        <f t="shared" si="93"/>
        <v>5.696829346259392</v>
      </c>
      <c r="T371" s="28"/>
      <c r="U371" s="28"/>
      <c r="V371" s="28"/>
      <c r="W371" s="28"/>
    </row>
    <row r="372" spans="1:23" ht="14.25" customHeight="1" x14ac:dyDescent="0.3">
      <c r="A372" s="106">
        <v>2020</v>
      </c>
      <c r="B372" s="105">
        <v>43983</v>
      </c>
      <c r="C372" s="90"/>
      <c r="D372" s="97"/>
      <c r="E372" s="97"/>
      <c r="F372" s="97"/>
      <c r="G372" s="44">
        <f>'4.1.1'!F388/1.2</f>
        <v>93.251253333333338</v>
      </c>
      <c r="H372" s="44">
        <f t="shared" ref="H372" si="121">G372-57.95</f>
        <v>35.301253333333335</v>
      </c>
      <c r="I372" s="44">
        <f t="shared" si="106"/>
        <v>36.308524166666672</v>
      </c>
      <c r="J372" s="44">
        <f>'4.1.1'!E388/1.2</f>
        <v>88.195609360284649</v>
      </c>
      <c r="K372" s="44">
        <f t="shared" ref="K372" si="122">J372-57.95</f>
        <v>30.245609360284647</v>
      </c>
      <c r="L372" s="44">
        <f t="shared" si="108"/>
        <v>30.82348332136954</v>
      </c>
      <c r="M372" s="44">
        <f>'4.1.1'!G388/1.05</f>
        <v>24.963809523809523</v>
      </c>
      <c r="N372" s="45">
        <f t="shared" ref="N372" si="123">M372-0</f>
        <v>24.963809523809523</v>
      </c>
      <c r="O372" s="44">
        <f t="shared" si="110"/>
        <v>21.871746031746028</v>
      </c>
      <c r="P372" s="44">
        <f>'4.1.1'!H388/1.05</f>
        <v>41.177218095238089</v>
      </c>
      <c r="Q372" s="45">
        <f t="shared" ref="Q372" si="124">P372-11.14</f>
        <v>30.037218095238089</v>
      </c>
      <c r="R372" s="44">
        <f t="shared" si="112"/>
        <v>27.863853015873008</v>
      </c>
      <c r="S372" s="91">
        <f t="shared" si="93"/>
        <v>5.0556439730486886</v>
      </c>
      <c r="T372" s="28"/>
      <c r="U372" s="28"/>
      <c r="V372" s="28"/>
      <c r="W372" s="28"/>
    </row>
    <row r="373" spans="1:23" ht="14.25" customHeight="1" x14ac:dyDescent="0.3">
      <c r="A373" s="106">
        <v>2020</v>
      </c>
      <c r="B373" s="105">
        <v>44013</v>
      </c>
      <c r="C373" s="90"/>
      <c r="D373" s="97"/>
      <c r="E373" s="97"/>
      <c r="F373" s="97"/>
      <c r="G373" s="44">
        <f>'4.1.1'!F389/1.2</f>
        <v>97.123028333333352</v>
      </c>
      <c r="H373" s="44">
        <f t="shared" ref="H373" si="125">G373-57.95</f>
        <v>39.173028333333349</v>
      </c>
      <c r="I373" s="44"/>
      <c r="J373" s="44">
        <f>'4.1.1'!E389/1.2</f>
        <v>92.622783337942423</v>
      </c>
      <c r="K373" s="44">
        <f t="shared" ref="K373" si="126">J373-57.95</f>
        <v>34.67278333794242</v>
      </c>
      <c r="L373" s="44"/>
      <c r="M373" s="44">
        <f>'4.1.1'!G389/1.05</f>
        <v>26.007619047619045</v>
      </c>
      <c r="N373" s="45">
        <f t="shared" ref="N373:N374" si="127">M373-0</f>
        <v>26.007619047619045</v>
      </c>
      <c r="O373" s="44"/>
      <c r="P373" s="44">
        <f>'4.1.1'!H389/1.05</f>
        <v>43.843743809523808</v>
      </c>
      <c r="Q373" s="45">
        <f t="shared" ref="Q373:Q374" si="128">P373-11.14</f>
        <v>32.703743809523807</v>
      </c>
      <c r="R373" s="44"/>
      <c r="S373" s="91">
        <f t="shared" si="93"/>
        <v>4.5002449953909291</v>
      </c>
      <c r="T373" s="28"/>
      <c r="U373" s="28"/>
      <c r="V373" s="28"/>
      <c r="W373" s="28"/>
    </row>
    <row r="374" spans="1:23" ht="14.25" customHeight="1" x14ac:dyDescent="0.3">
      <c r="A374" s="106">
        <v>2020</v>
      </c>
      <c r="B374" s="105">
        <v>44044</v>
      </c>
      <c r="C374" s="90"/>
      <c r="D374" s="97"/>
      <c r="E374" s="97"/>
      <c r="F374" s="97"/>
      <c r="G374" s="44">
        <f>'4.1.1'!F390/1.2</f>
        <v>98.061796666666694</v>
      </c>
      <c r="H374" s="44">
        <f t="shared" ref="H374" si="129">G374-57.95</f>
        <v>40.111796666666692</v>
      </c>
      <c r="I374" s="44"/>
      <c r="J374" s="44">
        <f>'4.1.1'!E390/1.2</f>
        <v>93.971098172071237</v>
      </c>
      <c r="K374" s="44">
        <f t="shared" ref="K374" si="130">J374-57.95</f>
        <v>36.021098172071234</v>
      </c>
      <c r="L374" s="44"/>
      <c r="M374" s="44">
        <f>'4.1.1'!G390/1.05</f>
        <v>25.910476190476189</v>
      </c>
      <c r="N374" s="45">
        <f t="shared" si="127"/>
        <v>25.910476190476189</v>
      </c>
      <c r="O374" s="44"/>
      <c r="P374" s="44">
        <f>'4.1.1'!H390/1.05</f>
        <v>43.933201904761908</v>
      </c>
      <c r="Q374" s="45">
        <f t="shared" si="128"/>
        <v>32.793201904761908</v>
      </c>
      <c r="R374" s="44"/>
      <c r="S374" s="91">
        <f t="shared" si="93"/>
        <v>4.0906984945954576</v>
      </c>
      <c r="T374" s="28"/>
      <c r="U374" s="28"/>
      <c r="V374" s="28"/>
      <c r="W374" s="28"/>
    </row>
    <row r="375" spans="1:23" ht="14.25" customHeight="1" x14ac:dyDescent="0.3">
      <c r="A375" s="106">
        <v>2020</v>
      </c>
      <c r="B375" s="105">
        <v>44075</v>
      </c>
      <c r="C375" s="90"/>
      <c r="D375" s="97"/>
      <c r="E375" s="97"/>
      <c r="F375" s="97"/>
      <c r="G375" s="44">
        <f>'4.1.1'!F391/1.2</f>
        <v>98.331139166666674</v>
      </c>
      <c r="H375" s="44">
        <f t="shared" ref="H375:H376" si="131">G375-57.95</f>
        <v>40.381139166666671</v>
      </c>
      <c r="I375" s="44">
        <f t="shared" si="106"/>
        <v>39.888654722222235</v>
      </c>
      <c r="J375" s="44">
        <f>'4.1.1'!E391/1.2</f>
        <v>94.343262304956738</v>
      </c>
      <c r="K375" s="44">
        <f t="shared" ref="K375:K376" si="132">J375-57.95</f>
        <v>36.393262304956735</v>
      </c>
      <c r="L375" s="44">
        <f t="shared" si="108"/>
        <v>35.69571460499013</v>
      </c>
      <c r="M375" s="44">
        <f>'4.1.1'!G391/1.05</f>
        <v>24.216190476190476</v>
      </c>
      <c r="N375" s="45">
        <f t="shared" ref="N375" si="133">M375-0</f>
        <v>24.216190476190476</v>
      </c>
      <c r="O375" s="44">
        <f t="shared" si="110"/>
        <v>25.378095238095238</v>
      </c>
      <c r="P375" s="44">
        <f>'4.1.1'!H391/1.05</f>
        <v>40.354787619047613</v>
      </c>
      <c r="Q375" s="45">
        <f t="shared" ref="Q375" si="134">P375-11.14</f>
        <v>29.214787619047613</v>
      </c>
      <c r="R375" s="44">
        <f t="shared" si="112"/>
        <v>31.570577777777775</v>
      </c>
      <c r="S375" s="91">
        <f t="shared" si="93"/>
        <v>3.9878768617099354</v>
      </c>
      <c r="T375" s="28"/>
      <c r="U375" s="28"/>
      <c r="V375" s="28"/>
      <c r="W375" s="28"/>
    </row>
    <row r="376" spans="1:23" ht="14.25" customHeight="1" x14ac:dyDescent="0.3">
      <c r="A376" s="106">
        <v>2020</v>
      </c>
      <c r="B376" s="105">
        <v>44105</v>
      </c>
      <c r="C376" s="90"/>
      <c r="D376" s="97"/>
      <c r="E376" s="97"/>
      <c r="F376" s="97"/>
      <c r="G376" s="44">
        <f>'4.1.1'!F392/1.2</f>
        <v>98.208211666666671</v>
      </c>
      <c r="H376" s="44">
        <f t="shared" si="131"/>
        <v>40.258211666666668</v>
      </c>
      <c r="I376" s="44"/>
      <c r="J376" s="44">
        <f>'4.1.1'!E392/1.2</f>
        <v>94.295368119418711</v>
      </c>
      <c r="K376" s="44">
        <f t="shared" si="132"/>
        <v>36.345368119418708</v>
      </c>
      <c r="L376" s="44"/>
      <c r="M376" s="44">
        <f>'4.1.1'!G392/1.05</f>
        <v>24.811428571428571</v>
      </c>
      <c r="N376" s="45">
        <f t="shared" ref="N376" si="135">M376-0</f>
        <v>24.811428571428571</v>
      </c>
      <c r="O376" s="44"/>
      <c r="P376" s="44">
        <f>'4.1.1'!H392/1.05</f>
        <v>42.233607619047618</v>
      </c>
      <c r="Q376" s="45">
        <f t="shared" ref="Q376" si="136">P376-11.14</f>
        <v>31.093607619047617</v>
      </c>
      <c r="R376" s="44"/>
      <c r="S376" s="91">
        <f t="shared" si="93"/>
        <v>3.9128435472479595</v>
      </c>
      <c r="T376" s="28"/>
      <c r="U376" s="28"/>
      <c r="V376" s="28"/>
      <c r="W376" s="28"/>
    </row>
    <row r="377" spans="1:23" ht="14.25" customHeight="1" x14ac:dyDescent="0.3">
      <c r="A377" s="106">
        <v>2020</v>
      </c>
      <c r="B377" s="105">
        <v>44136</v>
      </c>
      <c r="C377" s="90"/>
      <c r="D377" s="97"/>
      <c r="E377" s="97"/>
      <c r="F377" s="97"/>
      <c r="G377" s="44">
        <f>'4.1.1'!F393/1.2</f>
        <v>97.54139583333334</v>
      </c>
      <c r="H377" s="44">
        <f t="shared" ref="H377" si="137">G377-57.95</f>
        <v>39.591395833333337</v>
      </c>
      <c r="I377" s="44"/>
      <c r="J377" s="44">
        <f>'4.1.1'!E393/1.2</f>
        <v>93.755322671097971</v>
      </c>
      <c r="K377" s="44">
        <f t="shared" ref="K377" si="138">J377-57.95</f>
        <v>35.805322671097969</v>
      </c>
      <c r="L377" s="44"/>
      <c r="M377" s="44">
        <f>'4.1.1'!G393/1.05</f>
        <v>26.120952380952378</v>
      </c>
      <c r="N377" s="45">
        <f t="shared" ref="N377" si="139">M377-0</f>
        <v>26.120952380952378</v>
      </c>
      <c r="O377" s="44"/>
      <c r="P377" s="44">
        <f>'4.1.1'!H393/1.05</f>
        <v>41.011039999999994</v>
      </c>
      <c r="Q377" s="45">
        <f t="shared" ref="Q377" si="140">P377-11.14</f>
        <v>29.871039999999994</v>
      </c>
      <c r="R377" s="44"/>
      <c r="S377" s="91">
        <f t="shared" si="93"/>
        <v>3.7860731622353683</v>
      </c>
      <c r="T377" s="28"/>
      <c r="U377" s="28"/>
      <c r="V377" s="28"/>
      <c r="W377" s="28"/>
    </row>
    <row r="378" spans="1:23" ht="14.25" customHeight="1" x14ac:dyDescent="0.3">
      <c r="A378" s="106">
        <v>2020</v>
      </c>
      <c r="B378" s="105">
        <v>44166</v>
      </c>
      <c r="C378" s="90"/>
      <c r="D378" s="97"/>
      <c r="E378" s="97"/>
      <c r="F378" s="97"/>
      <c r="G378" s="44">
        <f>'4.1.1'!F394/1.2</f>
        <v>98.884715833333345</v>
      </c>
      <c r="H378" s="44">
        <f t="shared" ref="H378" si="141">G378-57.95</f>
        <v>40.934715833333343</v>
      </c>
      <c r="I378" s="44">
        <f t="shared" si="106"/>
        <v>40.261441111111118</v>
      </c>
      <c r="J378" s="44">
        <f>'4.1.1'!E394/1.2</f>
        <v>95.03395079670328</v>
      </c>
      <c r="K378" s="44">
        <f t="shared" ref="K378" si="142">J378-57.95</f>
        <v>37.083950796703277</v>
      </c>
      <c r="L378" s="44">
        <f t="shared" si="108"/>
        <v>36.411547195739985</v>
      </c>
      <c r="M378" s="44">
        <f>'4.1.1'!G394/1.05</f>
        <v>30.048571428571424</v>
      </c>
      <c r="N378" s="45">
        <f t="shared" ref="N378" si="143">M378-0</f>
        <v>30.048571428571424</v>
      </c>
      <c r="O378" s="44">
        <f t="shared" si="110"/>
        <v>26.99365079365079</v>
      </c>
      <c r="P378" s="44">
        <f>'4.1.1'!H394/1.05</f>
        <v>45.853824761904761</v>
      </c>
      <c r="Q378" s="45">
        <f t="shared" ref="Q378" si="144">P378-11.14</f>
        <v>34.71382476190476</v>
      </c>
      <c r="R378" s="44">
        <f t="shared" si="112"/>
        <v>31.892824126984124</v>
      </c>
      <c r="S378" s="91">
        <f t="shared" si="93"/>
        <v>3.8507650366300652</v>
      </c>
      <c r="T378" s="44">
        <f>AVERAGE(G367:G378)</f>
        <v>99.27935270833332</v>
      </c>
      <c r="U378" s="44">
        <f>AVERAGE(H367:H378)</f>
        <v>41.329352708333353</v>
      </c>
      <c r="V378" s="44">
        <f>AVERAGE(J367:J378)</f>
        <v>94.956077325486135</v>
      </c>
      <c r="W378" s="44">
        <f>AVERAGE(K367:K378)</f>
        <v>37.006077325486125</v>
      </c>
    </row>
    <row r="379" spans="1:23" ht="14.25" customHeight="1" x14ac:dyDescent="0.3">
      <c r="A379" s="106">
        <v>2021</v>
      </c>
      <c r="B379" s="105">
        <v>44197</v>
      </c>
      <c r="C379" s="90"/>
      <c r="D379" s="97"/>
      <c r="E379" s="97"/>
      <c r="F379" s="97"/>
      <c r="G379" s="44">
        <f>'4.1.1'!F395/1.2</f>
        <v>101.44553500000002</v>
      </c>
      <c r="H379" s="44">
        <f t="shared" ref="H379" si="145">G379-57.95</f>
        <v>43.495535000000018</v>
      </c>
      <c r="I379" s="44"/>
      <c r="J379" s="44">
        <f>'4.1.1'!E395/1.2</f>
        <v>97.709834145522748</v>
      </c>
      <c r="K379" s="44">
        <f t="shared" ref="K379" si="146">J379-57.95</f>
        <v>39.759834145522746</v>
      </c>
      <c r="L379" s="44"/>
      <c r="M379" s="44">
        <f>'4.1.1'!G395/1.05</f>
        <v>32.97523809523809</v>
      </c>
      <c r="N379" s="45">
        <f t="shared" ref="N379" si="147">M379-0</f>
        <v>32.97523809523809</v>
      </c>
      <c r="O379" s="44"/>
      <c r="P379" s="44">
        <f>'4.1.1'!H395/1.05</f>
        <v>47.477908571428564</v>
      </c>
      <c r="Q379" s="45">
        <f t="shared" ref="Q379" si="148">P379-11.14</f>
        <v>36.337908571428564</v>
      </c>
      <c r="R379" s="44"/>
      <c r="S379" s="91">
        <f t="shared" si="93"/>
        <v>3.7357008544772725</v>
      </c>
      <c r="T379" s="28"/>
      <c r="U379" s="28"/>
      <c r="V379" s="28"/>
      <c r="W379" s="28"/>
    </row>
    <row r="380" spans="1:23" ht="14.25" customHeight="1" x14ac:dyDescent="0.3">
      <c r="A380" s="106">
        <v>2021</v>
      </c>
      <c r="B380" s="105">
        <v>44228</v>
      </c>
      <c r="C380" s="90"/>
      <c r="D380" s="97"/>
      <c r="E380" s="97"/>
      <c r="F380" s="97"/>
      <c r="G380" s="44">
        <f>'4.1.1'!F396/1.2</f>
        <v>104.09376166666669</v>
      </c>
      <c r="H380" s="44">
        <f t="shared" ref="H380" si="149">G380-57.95</f>
        <v>46.143761666666691</v>
      </c>
      <c r="I380" s="44"/>
      <c r="J380" s="44">
        <f>'4.1.1'!E396/1.2</f>
        <v>100.57302211884823</v>
      </c>
      <c r="K380" s="44">
        <f t="shared" ref="K380" si="150">J380-57.95</f>
        <v>42.623022118848226</v>
      </c>
      <c r="L380" s="44"/>
      <c r="M380" s="44">
        <f>'4.1.1'!G396/1.05</f>
        <v>35.102857142857147</v>
      </c>
      <c r="N380" s="45">
        <f t="shared" ref="N380" si="151">M380-0</f>
        <v>35.102857142857147</v>
      </c>
      <c r="O380" s="44"/>
      <c r="P380" s="44">
        <f>'4.1.1'!H396/1.05</f>
        <v>50.303436190476191</v>
      </c>
      <c r="Q380" s="45">
        <f t="shared" ref="Q380" si="152">P380-11.14</f>
        <v>39.16343619047619</v>
      </c>
      <c r="R380" s="44"/>
      <c r="S380" s="91">
        <f t="shared" si="93"/>
        <v>3.5207395478184651</v>
      </c>
      <c r="T380" s="28"/>
      <c r="U380" s="28"/>
      <c r="V380" s="28"/>
      <c r="W380" s="28"/>
    </row>
    <row r="381" spans="1:23" ht="14.25" customHeight="1" x14ac:dyDescent="0.3">
      <c r="A381" s="106">
        <v>2021</v>
      </c>
      <c r="B381" s="105">
        <v>44256</v>
      </c>
      <c r="C381" s="90"/>
      <c r="D381" s="97"/>
      <c r="E381" s="47"/>
      <c r="F381" s="47"/>
      <c r="G381" s="44">
        <f>'4.1.1'!F397/1.2</f>
        <v>106.75711750000001</v>
      </c>
      <c r="H381" s="44">
        <f t="shared" ref="H381" si="153">G381-57.95</f>
        <v>48.807117500000004</v>
      </c>
      <c r="I381" s="44">
        <f t="shared" si="106"/>
        <v>46.148804722222245</v>
      </c>
      <c r="J381" s="44">
        <f>'4.1.1'!E397/1.2</f>
        <v>103.36885591575587</v>
      </c>
      <c r="K381" s="44">
        <f t="shared" ref="K381" si="154">J381-57.95</f>
        <v>45.41885591575587</v>
      </c>
      <c r="L381" s="44">
        <f t="shared" si="108"/>
        <v>42.600570726708945</v>
      </c>
      <c r="M381" s="44">
        <f>'4.1.1'!G397/1.05</f>
        <v>37.148571428571429</v>
      </c>
      <c r="N381" s="45">
        <f t="shared" ref="N381" si="155">M381-0</f>
        <v>37.148571428571429</v>
      </c>
      <c r="O381" s="44">
        <f t="shared" si="110"/>
        <v>35.07555555555556</v>
      </c>
      <c r="P381" s="44">
        <f>'4.1.1'!H397/1.05</f>
        <v>53.084957142857142</v>
      </c>
      <c r="Q381" s="45">
        <f t="shared" ref="Q381" si="156">P381-11.14</f>
        <v>41.944957142857142</v>
      </c>
      <c r="R381" s="44">
        <f t="shared" si="112"/>
        <v>39.148767301587299</v>
      </c>
      <c r="S381" s="91">
        <f t="shared" si="93"/>
        <v>3.3882615842441339</v>
      </c>
      <c r="T381" s="28"/>
      <c r="U381" s="28"/>
      <c r="V381" s="28"/>
      <c r="W381" s="28"/>
    </row>
    <row r="382" spans="1:23" ht="14.25" customHeight="1" x14ac:dyDescent="0.3">
      <c r="A382" s="106">
        <v>2021</v>
      </c>
      <c r="B382" s="105">
        <v>44287</v>
      </c>
      <c r="C382" s="90"/>
      <c r="D382" s="97"/>
      <c r="E382" s="47"/>
      <c r="F382" s="47"/>
      <c r="G382" s="44">
        <f>'4.1.1'!F398/1.2</f>
        <v>107.68688250000002</v>
      </c>
      <c r="H382" s="44">
        <f t="shared" ref="H382" si="157">G382-57.95</f>
        <v>49.736882500000021</v>
      </c>
      <c r="I382" s="44"/>
      <c r="J382" s="44">
        <f>'4.1.1'!E398/1.2</f>
        <v>104.56077847285985</v>
      </c>
      <c r="K382" s="44">
        <f t="shared" ref="K382" si="158">J382-57.95</f>
        <v>46.610778472859849</v>
      </c>
      <c r="L382" s="44"/>
      <c r="M382" s="44">
        <f>'4.1.1'!G398/1.05</f>
        <v>39.282857142857139</v>
      </c>
      <c r="N382" s="45">
        <f t="shared" ref="N382" si="159">M382-0</f>
        <v>39.282857142857139</v>
      </c>
      <c r="O382" s="44"/>
      <c r="P382" s="44">
        <f>'4.1.1'!H398/1.05</f>
        <v>51.601246666666661</v>
      </c>
      <c r="Q382" s="45">
        <f t="shared" ref="Q382" si="160">P382-11.14</f>
        <v>40.461246666666661</v>
      </c>
      <c r="R382" s="44"/>
      <c r="S382" s="91">
        <f t="shared" si="93"/>
        <v>3.1261040271401725</v>
      </c>
      <c r="T382" s="28"/>
      <c r="U382" s="28"/>
      <c r="V382" s="28"/>
      <c r="W382" s="28"/>
    </row>
    <row r="383" spans="1:23" ht="14.25" customHeight="1" x14ac:dyDescent="0.3">
      <c r="A383" s="106">
        <v>2021</v>
      </c>
      <c r="B383" s="105">
        <v>44317</v>
      </c>
      <c r="C383" s="90"/>
      <c r="D383" s="97"/>
      <c r="E383" s="47"/>
      <c r="F383" s="47"/>
      <c r="G383" s="44">
        <f>'4.1.1'!F399/1.2</f>
        <v>109.10926583333335</v>
      </c>
      <c r="H383" s="44">
        <f t="shared" ref="H383" si="161">G383-57.95</f>
        <v>51.15926583333335</v>
      </c>
      <c r="I383" s="44"/>
      <c r="J383" s="44">
        <f>'4.1.1'!E399/1.2</f>
        <v>106.08935309445282</v>
      </c>
      <c r="K383" s="44">
        <f t="shared" ref="K383" si="162">J383-57.95</f>
        <v>48.139353094452815</v>
      </c>
      <c r="L383" s="44"/>
      <c r="M383" s="44">
        <f>'4.1.1'!G399/1.05</f>
        <v>37.651428571428568</v>
      </c>
      <c r="N383" s="45">
        <f t="shared" ref="N383" si="163">M383-0</f>
        <v>37.651428571428568</v>
      </c>
      <c r="O383" s="44"/>
      <c r="P383" s="44">
        <f>'4.1.1'!H399/1.05</f>
        <v>53.780755238095239</v>
      </c>
      <c r="Q383" s="45">
        <f t="shared" ref="Q383" si="164">P383-11.14</f>
        <v>42.640755238095238</v>
      </c>
      <c r="R383" s="44"/>
      <c r="S383" s="91">
        <f t="shared" si="93"/>
        <v>3.0199127388805351</v>
      </c>
      <c r="T383" s="28"/>
      <c r="U383" s="28"/>
      <c r="V383" s="28"/>
      <c r="W383" s="28"/>
    </row>
    <row r="384" spans="1:23" ht="14.25" customHeight="1" x14ac:dyDescent="0.3">
      <c r="A384" s="106">
        <v>2021</v>
      </c>
      <c r="B384" s="105">
        <v>44348</v>
      </c>
      <c r="C384" s="90"/>
      <c r="D384" s="97"/>
      <c r="E384" s="47"/>
      <c r="F384" s="47"/>
      <c r="G384" s="44">
        <f>'4.1.1'!F400/1.2</f>
        <v>110.75733266666673</v>
      </c>
      <c r="H384" s="44">
        <f t="shared" ref="H384" si="165">G384-57.95</f>
        <v>52.807332666666724</v>
      </c>
      <c r="I384" s="44">
        <f>SUM(H382:H384)/3</f>
        <v>51.234493666666701</v>
      </c>
      <c r="J384" s="44">
        <f>'4.1.1'!E400/1.2</f>
        <v>107.76581160632584</v>
      </c>
      <c r="K384" s="44">
        <f t="shared" ref="K384" si="166">J384-57.95</f>
        <v>49.815811606325838</v>
      </c>
      <c r="L384" s="44">
        <f t="shared" si="108"/>
        <v>48.188647724546172</v>
      </c>
      <c r="M384" s="44">
        <f>'4.1.1'!G400/1.05</f>
        <v>38.004761904761907</v>
      </c>
      <c r="N384" s="45">
        <f t="shared" ref="N384" si="167">M384-0</f>
        <v>38.004761904761907</v>
      </c>
      <c r="O384" s="44">
        <f t="shared" ref="O384" si="168">SUM(N382:N384)/3</f>
        <v>38.313015873015871</v>
      </c>
      <c r="P384" s="44">
        <f>'4.1.1'!H400/1.05</f>
        <v>54.052136190476183</v>
      </c>
      <c r="Q384" s="45">
        <f t="shared" ref="Q384" si="169">P384-11.14</f>
        <v>42.912136190476183</v>
      </c>
      <c r="R384" s="44">
        <f t="shared" ref="R384" si="170">SUM(Q382:Q384)/3</f>
        <v>42.004712698412696</v>
      </c>
      <c r="S384" s="91">
        <f t="shared" si="93"/>
        <v>2.9915210603408866</v>
      </c>
      <c r="T384" s="28"/>
      <c r="U384" s="28"/>
      <c r="V384" s="28"/>
      <c r="W384" s="28"/>
    </row>
    <row r="385" spans="1:23" ht="14.25" customHeight="1" x14ac:dyDescent="0.3">
      <c r="A385" s="106">
        <v>2021</v>
      </c>
      <c r="B385" s="105">
        <v>44378</v>
      </c>
      <c r="C385" s="90"/>
      <c r="D385" s="97"/>
      <c r="E385" s="47"/>
      <c r="F385" s="47"/>
      <c r="G385" s="44">
        <f>'4.1.1'!F401/1.2</f>
        <v>112.80492672000001</v>
      </c>
      <c r="H385" s="44">
        <f t="shared" ref="H385" si="171">G385-57.95</f>
        <v>54.854926720000009</v>
      </c>
      <c r="I385" s="44"/>
      <c r="J385" s="44">
        <f>'4.1.1'!E401/1.2</f>
        <v>110.61934702459318</v>
      </c>
      <c r="K385" s="44">
        <f t="shared" ref="K385" si="172">J385-57.95</f>
        <v>52.669347024593179</v>
      </c>
      <c r="L385" s="44"/>
      <c r="M385" s="44">
        <f>'4.1.1'!G401/1.05</f>
        <v>39.730476190476196</v>
      </c>
      <c r="N385" s="45">
        <f t="shared" ref="N385" si="173">M385-0</f>
        <v>39.730476190476196</v>
      </c>
      <c r="O385" s="98"/>
      <c r="P385" s="44">
        <f>'4.1.1'!H401/1.05</f>
        <v>55.285134285714278</v>
      </c>
      <c r="Q385" s="45">
        <f t="shared" ref="Q385" si="174">P385-11.14</f>
        <v>44.145134285714278</v>
      </c>
      <c r="R385" s="98"/>
      <c r="S385" s="91">
        <f t="shared" ref="S385:S386" si="175">H385-K385</f>
        <v>2.1855796954068296</v>
      </c>
      <c r="T385" s="28"/>
      <c r="U385" s="28"/>
      <c r="V385" s="28"/>
      <c r="W385" s="28"/>
    </row>
    <row r="386" spans="1:23" ht="14.25" customHeight="1" x14ac:dyDescent="0.3">
      <c r="A386" s="106">
        <v>2021</v>
      </c>
      <c r="B386" s="105">
        <v>44409</v>
      </c>
      <c r="C386" s="90"/>
      <c r="D386" s="97"/>
      <c r="E386" s="47"/>
      <c r="F386" s="47"/>
      <c r="G386" s="44">
        <f>'4.1.1'!F402/1.2</f>
        <v>114.10263</v>
      </c>
      <c r="H386" s="44">
        <f t="shared" ref="H386" si="176">G386-57.95</f>
        <v>56.152630000000002</v>
      </c>
      <c r="I386" s="44"/>
      <c r="J386" s="44">
        <f>'4.1.1'!E402/1.2</f>
        <v>112.10375416359517</v>
      </c>
      <c r="K386" s="44">
        <f t="shared" ref="K386" si="177">J386-57.95</f>
        <v>54.153754163595167</v>
      </c>
      <c r="L386" s="44"/>
      <c r="M386" s="44">
        <f>'4.1.1'!G402/1.05</f>
        <v>37.877142857142857</v>
      </c>
      <c r="N386" s="45">
        <f t="shared" ref="N386" si="178">M386-0</f>
        <v>37.877142857142857</v>
      </c>
      <c r="O386" s="98"/>
      <c r="P386" s="44">
        <f>'4.1.1'!H402/1.05</f>
        <v>54.69083619047619</v>
      </c>
      <c r="Q386" s="45">
        <f t="shared" ref="Q386" si="179">P386-11.14</f>
        <v>43.55083619047619</v>
      </c>
      <c r="R386" s="98"/>
      <c r="S386" s="91">
        <f t="shared" si="175"/>
        <v>1.9988758364048351</v>
      </c>
      <c r="T386" s="28"/>
      <c r="U386" s="28"/>
      <c r="V386" s="28"/>
      <c r="W386" s="28"/>
    </row>
    <row r="387" spans="1:23" ht="14.25" customHeight="1" x14ac:dyDescent="0.3">
      <c r="A387" s="106">
        <v>2021</v>
      </c>
      <c r="B387" s="105">
        <v>44440</v>
      </c>
      <c r="C387" s="90"/>
      <c r="D387" s="97"/>
      <c r="E387" s="47"/>
      <c r="F387" s="47"/>
      <c r="G387" s="44">
        <f>'4.1.1'!F403/1.2</f>
        <v>114.03651250000001</v>
      </c>
      <c r="H387" s="44">
        <f t="shared" ref="H387:H392" si="180">G387-57.95</f>
        <v>56.086512500000012</v>
      </c>
      <c r="I387" s="44">
        <f>SUM(H385:H387)/3</f>
        <v>55.698023073333339</v>
      </c>
      <c r="J387" s="44">
        <f>'4.1.1'!E403/1.2</f>
        <v>112.15649719145944</v>
      </c>
      <c r="K387" s="44">
        <f t="shared" ref="K387:K392" si="181">J387-57.95</f>
        <v>54.206497191459434</v>
      </c>
      <c r="L387" s="44">
        <f>SUM(K385:K387)/3</f>
        <v>53.676532793215927</v>
      </c>
      <c r="M387" s="44">
        <f>'4.1.1'!G403/1.05</f>
        <v>39.503809523809522</v>
      </c>
      <c r="N387" s="45">
        <f t="shared" ref="N387" si="182">M387-0</f>
        <v>39.503809523809522</v>
      </c>
      <c r="O387" s="44">
        <f>SUM(N385:N387)/3</f>
        <v>39.037142857142861</v>
      </c>
      <c r="P387" s="44">
        <f>'4.1.1'!H403/1.05</f>
        <v>56.806964761904766</v>
      </c>
      <c r="Q387" s="45">
        <f t="shared" ref="Q387" si="183">P387-11.14</f>
        <v>45.666964761904765</v>
      </c>
      <c r="R387" s="44">
        <f t="shared" ref="R387" si="184">SUM(Q385:Q387)/3</f>
        <v>44.454311746031749</v>
      </c>
      <c r="S387" s="91">
        <f t="shared" ref="S387:S389" si="185">H387-K387</f>
        <v>1.8800153085405782</v>
      </c>
      <c r="T387" s="28"/>
      <c r="U387" s="28"/>
      <c r="V387" s="28"/>
      <c r="W387" s="28"/>
    </row>
    <row r="388" spans="1:23" ht="14.25" customHeight="1" x14ac:dyDescent="0.3">
      <c r="A388" s="106">
        <v>2021</v>
      </c>
      <c r="B388" s="105">
        <v>44470</v>
      </c>
      <c r="C388" s="90"/>
      <c r="D388" s="97"/>
      <c r="E388" s="47"/>
      <c r="F388" s="47"/>
      <c r="G388" s="44">
        <f>'4.1.1'!F404/1.2</f>
        <v>119.401</v>
      </c>
      <c r="H388" s="44">
        <f t="shared" si="180"/>
        <v>61.450999999999993</v>
      </c>
      <c r="I388" s="44"/>
      <c r="J388" s="44">
        <f>'4.1.1'!E404/1.2</f>
        <v>114.71486283215768</v>
      </c>
      <c r="K388" s="44">
        <f t="shared" si="181"/>
        <v>56.764862832157675</v>
      </c>
      <c r="L388" s="44"/>
      <c r="M388" s="44">
        <f>'4.1.1'!G404/1.05</f>
        <v>56.973333333333329</v>
      </c>
      <c r="N388" s="45">
        <f t="shared" ref="N388:N389" si="186">M388-0</f>
        <v>56.973333333333329</v>
      </c>
      <c r="O388" s="44"/>
      <c r="P388" s="44">
        <f>'4.1.1'!H404/1.05</f>
        <v>69.781379047619041</v>
      </c>
      <c r="Q388" s="45">
        <f t="shared" ref="Q388:Q389" si="187">P388-11.14</f>
        <v>58.64137904761904</v>
      </c>
      <c r="R388" s="44"/>
      <c r="S388" s="91">
        <f t="shared" si="185"/>
        <v>4.6861371678423183</v>
      </c>
      <c r="T388" s="28"/>
      <c r="U388" s="28"/>
      <c r="V388" s="28"/>
      <c r="W388" s="28"/>
    </row>
    <row r="389" spans="1:23" ht="14.25" customHeight="1" x14ac:dyDescent="0.3">
      <c r="A389" s="106">
        <v>2021</v>
      </c>
      <c r="B389" s="105">
        <v>44501</v>
      </c>
      <c r="C389" s="90"/>
      <c r="D389" s="97"/>
      <c r="E389" s="47"/>
      <c r="F389" s="47"/>
      <c r="G389" s="44">
        <f>'4.1.1'!F405/1.2</f>
        <v>124.84570750000002</v>
      </c>
      <c r="H389" s="44">
        <f t="shared" si="180"/>
        <v>66.895707500000015</v>
      </c>
      <c r="I389" s="44"/>
      <c r="J389" s="44">
        <f>'4.1.1'!E405/1.2</f>
        <v>121.62196846462513</v>
      </c>
      <c r="K389" s="44">
        <f t="shared" si="181"/>
        <v>63.671968464625124</v>
      </c>
      <c r="L389" s="44"/>
      <c r="M389" s="44">
        <f>'4.1.1'!G405/1.05</f>
        <v>48.441904761904759</v>
      </c>
      <c r="N389" s="45">
        <f t="shared" si="186"/>
        <v>48.441904761904759</v>
      </c>
      <c r="O389" s="44"/>
      <c r="P389" s="44">
        <f>'4.1.1'!H405/1.05</f>
        <v>69.636438095238105</v>
      </c>
      <c r="Q389" s="45">
        <f t="shared" si="187"/>
        <v>58.496438095238105</v>
      </c>
      <c r="R389" s="44"/>
      <c r="S389" s="91">
        <f t="shared" si="185"/>
        <v>3.2237390353748907</v>
      </c>
      <c r="T389" s="28"/>
      <c r="U389" s="28"/>
      <c r="V389" s="28"/>
      <c r="W389" s="28"/>
    </row>
    <row r="390" spans="1:23" ht="14.25" customHeight="1" x14ac:dyDescent="0.3">
      <c r="A390" s="106">
        <v>2021</v>
      </c>
      <c r="B390" s="105">
        <v>44531</v>
      </c>
      <c r="C390" s="90"/>
      <c r="D390" s="97"/>
      <c r="E390" s="47"/>
      <c r="F390" s="47"/>
      <c r="G390" s="44">
        <f>'4.1.1'!F406/1.2</f>
        <v>124.32940166666667</v>
      </c>
      <c r="H390" s="44">
        <f t="shared" si="180"/>
        <v>66.379401666666666</v>
      </c>
      <c r="I390" s="44">
        <f>SUM(H388:H390)/3</f>
        <v>64.908703055555563</v>
      </c>
      <c r="J390" s="44">
        <f>'4.1.1'!E406/1.2</f>
        <v>121.41170413438957</v>
      </c>
      <c r="K390" s="44">
        <f t="shared" si="181"/>
        <v>63.461704134389564</v>
      </c>
      <c r="L390" s="44">
        <f>SUM(K388:K390)/3</f>
        <v>61.29951181039079</v>
      </c>
      <c r="M390" s="44">
        <f>'4.1.1'!G406/1.05</f>
        <v>46.160952380952374</v>
      </c>
      <c r="N390" s="45">
        <f t="shared" ref="N390:N395" si="188">M390-0</f>
        <v>46.160952380952374</v>
      </c>
      <c r="O390" s="44">
        <f>SUM(N388:N390)/3</f>
        <v>50.525396825396825</v>
      </c>
      <c r="P390" s="44">
        <f>'4.1.1'!H406/1.05</f>
        <v>68.120476190476182</v>
      </c>
      <c r="Q390" s="45">
        <f t="shared" ref="Q390" si="189">P390-11.14</f>
        <v>56.980476190476182</v>
      </c>
      <c r="R390" s="44">
        <f>SUM(Q388:Q390)/3</f>
        <v>58.039431111111107</v>
      </c>
      <c r="S390" s="91">
        <f t="shared" ref="S390:S395" si="190">H390-K390</f>
        <v>2.9176975322771028</v>
      </c>
      <c r="T390" s="44">
        <f>AVERAGE(G379:G390)</f>
        <v>112.44750612944448</v>
      </c>
      <c r="U390" s="44">
        <f>AVERAGE(H379:H390)</f>
        <v>54.497506129444453</v>
      </c>
      <c r="V390" s="44">
        <f>AVERAGE(J379:J390)</f>
        <v>109.39131576371545</v>
      </c>
      <c r="W390" s="44">
        <f>AVERAGE(K379:K390)</f>
        <v>51.441315763715465</v>
      </c>
    </row>
    <row r="391" spans="1:23" ht="14.25" customHeight="1" x14ac:dyDescent="0.3">
      <c r="A391" s="106">
        <v>2022</v>
      </c>
      <c r="B391" s="105">
        <v>44562</v>
      </c>
      <c r="C391" s="90"/>
      <c r="D391" s="97"/>
      <c r="E391" s="47"/>
      <c r="F391" s="47"/>
      <c r="G391" s="44">
        <f>'4.1.1'!F407/1.2</f>
        <v>123.95241666666666</v>
      </c>
      <c r="H391" s="44">
        <f t="shared" si="180"/>
        <v>66.002416666666662</v>
      </c>
      <c r="I391" s="44"/>
      <c r="J391" s="44">
        <f>'4.1.1'!E407/1.2</f>
        <v>120.77041666666666</v>
      </c>
      <c r="K391" s="44">
        <f t="shared" si="181"/>
        <v>62.820416666666659</v>
      </c>
      <c r="L391" s="44"/>
      <c r="M391" s="44">
        <f>'4.1.1'!G407/1.05</f>
        <v>51.357142857142854</v>
      </c>
      <c r="N391" s="45">
        <f t="shared" si="188"/>
        <v>51.357142857142854</v>
      </c>
      <c r="O391" s="44"/>
      <c r="P391" s="44">
        <f>'4.1.1'!H407/1.05</f>
        <v>68.453523809523801</v>
      </c>
      <c r="Q391" s="45">
        <f t="shared" ref="Q391:Q393" si="191">P391-11.14</f>
        <v>57.313523809523801</v>
      </c>
      <c r="R391" s="44"/>
      <c r="S391" s="91">
        <f t="shared" si="190"/>
        <v>3.1820000000000022</v>
      </c>
      <c r="T391" s="44"/>
      <c r="U391" s="44"/>
      <c r="V391" s="44"/>
      <c r="W391" s="44"/>
    </row>
    <row r="392" spans="1:23" ht="14.25" customHeight="1" x14ac:dyDescent="0.3">
      <c r="A392" s="106">
        <v>2022</v>
      </c>
      <c r="B392" s="105">
        <v>44593</v>
      </c>
      <c r="C392" s="90"/>
      <c r="D392" s="97"/>
      <c r="E392" s="47"/>
      <c r="F392" s="47"/>
      <c r="G392" s="44">
        <f>'4.1.1'!F408/1.2</f>
        <v>125.89708000000005</v>
      </c>
      <c r="H392" s="44">
        <f t="shared" si="180"/>
        <v>67.947080000000042</v>
      </c>
      <c r="I392" s="44"/>
      <c r="J392" s="44">
        <f>'4.1.1'!E408/1.2</f>
        <v>122.50384212828962</v>
      </c>
      <c r="K392" s="44">
        <f t="shared" si="181"/>
        <v>64.553842128289617</v>
      </c>
      <c r="L392" s="44"/>
      <c r="M392" s="44">
        <f>'4.1.1'!G408/1.05</f>
        <v>56.3</v>
      </c>
      <c r="N392" s="45">
        <f t="shared" si="188"/>
        <v>56.3</v>
      </c>
      <c r="O392" s="44"/>
      <c r="P392" s="44">
        <f>'4.1.1'!H408/1.05</f>
        <v>73.622878095238079</v>
      </c>
      <c r="Q392" s="45">
        <f t="shared" si="191"/>
        <v>62.482878095238078</v>
      </c>
      <c r="R392" s="44"/>
      <c r="S392" s="91">
        <f t="shared" si="190"/>
        <v>3.3932378717104257</v>
      </c>
      <c r="T392" s="28"/>
      <c r="U392" s="28"/>
      <c r="V392" s="28"/>
      <c r="W392" s="28"/>
    </row>
    <row r="393" spans="1:23" ht="14.25" customHeight="1" x14ac:dyDescent="0.3">
      <c r="A393" s="106">
        <v>2022</v>
      </c>
      <c r="B393" s="105">
        <v>44621</v>
      </c>
      <c r="C393" s="90"/>
      <c r="D393" s="97"/>
      <c r="E393" s="47"/>
      <c r="F393" s="47"/>
      <c r="G393" s="44">
        <f>'4.1.1'!F409/1.2</f>
        <v>142.82557666666671</v>
      </c>
      <c r="H393" s="44">
        <f>G393-57.95</f>
        <v>84.875576666666703</v>
      </c>
      <c r="I393" s="44">
        <f>SUM(H391:H393)/3</f>
        <v>72.94169111111114</v>
      </c>
      <c r="J393" s="44">
        <f>'4.1.1'!E409/1.2</f>
        <v>134.88136736467834</v>
      </c>
      <c r="K393" s="44">
        <f>J393-57.95</f>
        <v>76.931367364678337</v>
      </c>
      <c r="L393" s="44">
        <f>SUM(K391:K393)/3</f>
        <v>68.101875386544876</v>
      </c>
      <c r="M393" s="44">
        <f>'4.1.1'!G409/1.05</f>
        <v>80.820000000000007</v>
      </c>
      <c r="N393" s="45">
        <f t="shared" si="188"/>
        <v>80.820000000000007</v>
      </c>
      <c r="O393" s="44">
        <f>SUM(N391:N393)/3</f>
        <v>62.825714285714277</v>
      </c>
      <c r="P393" s="44">
        <f>'4.1.1'!H409/1.05</f>
        <v>115.89617619047618</v>
      </c>
      <c r="Q393" s="45">
        <f t="shared" si="191"/>
        <v>104.75617619047618</v>
      </c>
      <c r="R393" s="44">
        <f>SUM(Q391:Q393)/3</f>
        <v>74.850859365079359</v>
      </c>
      <c r="S393" s="91">
        <f t="shared" si="190"/>
        <v>7.9442093019883657</v>
      </c>
      <c r="T393" s="44"/>
      <c r="U393" s="44"/>
      <c r="V393" s="44"/>
      <c r="W393" s="44"/>
    </row>
    <row r="394" spans="1:23" ht="14.25" customHeight="1" x14ac:dyDescent="0.3">
      <c r="A394" s="106">
        <v>2022</v>
      </c>
      <c r="B394" s="105">
        <v>44652</v>
      </c>
      <c r="C394" s="90"/>
      <c r="D394" s="97"/>
      <c r="E394" s="47"/>
      <c r="F394" s="47"/>
      <c r="G394" s="44">
        <f>'4.1.1'!F410/1.2</f>
        <v>146.43595583333334</v>
      </c>
      <c r="H394" s="44">
        <f t="shared" ref="H394:H399" si="192">G394-52.95</f>
        <v>93.485955833333335</v>
      </c>
      <c r="I394" s="44"/>
      <c r="J394" s="44">
        <f>'4.1.1'!E410/1.2</f>
        <v>134.72541116074427</v>
      </c>
      <c r="K394" s="44">
        <f t="shared" ref="K394:K399" si="193">J394-52.95</f>
        <v>81.77541116074427</v>
      </c>
      <c r="L394" s="44"/>
      <c r="M394" s="44">
        <f>'4.1.1'!G410/1.05</f>
        <v>81.271428571428558</v>
      </c>
      <c r="N394" s="45">
        <f t="shared" si="188"/>
        <v>81.271428571428558</v>
      </c>
      <c r="O394" s="44"/>
      <c r="P394" s="44">
        <f>'4.1.1'!H410/1.05</f>
        <v>103.37323142857143</v>
      </c>
      <c r="Q394" s="45">
        <f t="shared" ref="Q394:Q399" si="194">P394-10.18</f>
        <v>93.193231428571437</v>
      </c>
      <c r="R394" s="44"/>
      <c r="S394" s="91">
        <f t="shared" si="190"/>
        <v>11.710544672589066</v>
      </c>
      <c r="T394" s="28"/>
      <c r="U394" s="28"/>
      <c r="V394" s="28"/>
      <c r="W394" s="28"/>
    </row>
    <row r="395" spans="1:23" ht="14.25" customHeight="1" x14ac:dyDescent="0.3">
      <c r="A395" s="106">
        <v>2022</v>
      </c>
      <c r="B395" s="105">
        <v>44682</v>
      </c>
      <c r="C395" s="90"/>
      <c r="D395" s="97"/>
      <c r="E395" s="47"/>
      <c r="F395" s="47"/>
      <c r="G395" s="44">
        <f>'4.1.1'!F411/1.2</f>
        <v>149.65205250000002</v>
      </c>
      <c r="H395" s="44">
        <f t="shared" si="192"/>
        <v>96.702052500000022</v>
      </c>
      <c r="I395" s="44"/>
      <c r="J395" s="44">
        <f>'4.1.1'!E411/1.2</f>
        <v>137.63836408744109</v>
      </c>
      <c r="K395" s="44">
        <f t="shared" si="193"/>
        <v>84.688364087441087</v>
      </c>
      <c r="L395" s="44"/>
      <c r="M395" s="44">
        <f>'4.1.1'!G411/1.05</f>
        <v>86.224761904761905</v>
      </c>
      <c r="N395" s="45">
        <f t="shared" si="188"/>
        <v>86.224761904761905</v>
      </c>
      <c r="O395" s="44"/>
      <c r="P395" s="44">
        <f>'4.1.1'!H411/1.05</f>
        <v>99.425942857142843</v>
      </c>
      <c r="Q395" s="45">
        <f t="shared" si="194"/>
        <v>89.245942857142836</v>
      </c>
      <c r="R395" s="44"/>
      <c r="S395" s="91">
        <f t="shared" si="190"/>
        <v>12.013688412558935</v>
      </c>
      <c r="T395" s="28"/>
      <c r="U395" s="28"/>
      <c r="V395" s="28"/>
      <c r="W395" s="28"/>
    </row>
    <row r="396" spans="1:23" ht="14.25" customHeight="1" x14ac:dyDescent="0.3">
      <c r="A396" s="106">
        <v>2022</v>
      </c>
      <c r="B396" s="105">
        <v>44713</v>
      </c>
      <c r="C396" s="90"/>
      <c r="D396" s="97"/>
      <c r="E396" s="47"/>
      <c r="F396" s="47"/>
      <c r="G396" s="44">
        <f>'4.1.1'!F412/1.2</f>
        <v>158.45847833333335</v>
      </c>
      <c r="H396" s="44">
        <f t="shared" si="192"/>
        <v>105.50847833333334</v>
      </c>
      <c r="I396" s="44">
        <f>SUM(H394:H396)/3</f>
        <v>98.565495555555572</v>
      </c>
      <c r="J396" s="44">
        <f>'4.1.1'!E412/1.2</f>
        <v>152.57986182499715</v>
      </c>
      <c r="K396" s="44">
        <f t="shared" si="193"/>
        <v>99.62986182499715</v>
      </c>
      <c r="L396" s="44">
        <f>SUM(K394:K396)/3</f>
        <v>88.697879024394169</v>
      </c>
      <c r="M396" s="44">
        <f>'4.1.1'!G412/1.05</f>
        <v>94.574285714285708</v>
      </c>
      <c r="N396" s="45">
        <f t="shared" ref="N396:N399" si="195">M396-0</f>
        <v>94.574285714285708</v>
      </c>
      <c r="O396" s="44">
        <f>SUM(N394:N396)/3</f>
        <v>87.356825396825386</v>
      </c>
      <c r="P396" s="44">
        <f>'4.1.1'!H412/1.05</f>
        <v>113.25795428571428</v>
      </c>
      <c r="Q396" s="45">
        <f t="shared" si="194"/>
        <v>103.07795428571427</v>
      </c>
      <c r="R396" s="44">
        <f>SUM(Q394:Q396)/3</f>
        <v>95.172376190476186</v>
      </c>
      <c r="S396" s="91">
        <f t="shared" ref="S396:S398" si="196">H396-K396</f>
        <v>5.8786165083361936</v>
      </c>
      <c r="T396" s="28"/>
      <c r="U396" s="28"/>
      <c r="V396" s="28"/>
      <c r="W396" s="28"/>
    </row>
    <row r="397" spans="1:23" ht="14.25" customHeight="1" x14ac:dyDescent="0.3">
      <c r="A397" s="106">
        <v>2022</v>
      </c>
      <c r="B397" s="105">
        <v>44743</v>
      </c>
      <c r="C397" s="90"/>
      <c r="D397" s="97"/>
      <c r="E397" s="47"/>
      <c r="F397" s="47"/>
      <c r="G397" s="44">
        <f>'4.1.1'!F413/1.2</f>
        <v>164.48140500000005</v>
      </c>
      <c r="H397" s="44">
        <f t="shared" si="192"/>
        <v>111.53140500000005</v>
      </c>
      <c r="I397" s="44"/>
      <c r="J397" s="44">
        <f>'4.1.1'!E413/1.2</f>
        <v>157.32564418323588</v>
      </c>
      <c r="K397" s="44">
        <f t="shared" si="193"/>
        <v>104.37564418323588</v>
      </c>
      <c r="L397" s="44"/>
      <c r="M397" s="44">
        <f>'4.1.1'!G413/1.05</f>
        <v>80.686666666666667</v>
      </c>
      <c r="N397" s="45">
        <f t="shared" si="195"/>
        <v>80.686666666666667</v>
      </c>
      <c r="O397" s="44"/>
      <c r="P397" s="44">
        <f>'4.1.1'!H413/1.05</f>
        <v>105.80531523809523</v>
      </c>
      <c r="Q397" s="45">
        <f t="shared" si="194"/>
        <v>95.625315238095226</v>
      </c>
      <c r="R397" s="44"/>
      <c r="S397" s="91">
        <f t="shared" si="196"/>
        <v>7.1557608167641718</v>
      </c>
      <c r="T397" s="28"/>
      <c r="U397" s="28"/>
      <c r="V397" s="28"/>
      <c r="W397" s="28"/>
    </row>
    <row r="398" spans="1:23" ht="14.25" customHeight="1" x14ac:dyDescent="0.3">
      <c r="A398" s="106">
        <v>2022</v>
      </c>
      <c r="B398" s="105">
        <v>44774</v>
      </c>
      <c r="C398" s="90"/>
      <c r="D398" s="97"/>
      <c r="E398" s="47"/>
      <c r="F398" s="47"/>
      <c r="G398" s="44">
        <f>'4.1.1'!F414/1.2</f>
        <v>154.12552583333334</v>
      </c>
      <c r="H398" s="44">
        <f t="shared" si="192"/>
        <v>101.17552583333334</v>
      </c>
      <c r="I398" s="44"/>
      <c r="J398" s="44">
        <f>'4.1.1'!E414/1.2</f>
        <v>144.89111903544276</v>
      </c>
      <c r="K398" s="44">
        <f t="shared" si="193"/>
        <v>91.941119035442753</v>
      </c>
      <c r="L398" s="44"/>
      <c r="M398" s="44">
        <f>'4.1.1'!G414/1.05</f>
        <v>75.384761904761902</v>
      </c>
      <c r="N398" s="45">
        <f t="shared" si="195"/>
        <v>75.384761904761902</v>
      </c>
      <c r="O398" s="44"/>
      <c r="P398" s="44">
        <f>'4.1.1'!H414/1.05</f>
        <v>99.258136190476179</v>
      </c>
      <c r="Q398" s="45">
        <f t="shared" si="194"/>
        <v>89.078136190476187</v>
      </c>
      <c r="R398" s="44"/>
      <c r="S398" s="91">
        <f t="shared" si="196"/>
        <v>9.2344067978905855</v>
      </c>
      <c r="T398" s="28"/>
      <c r="U398" s="28"/>
      <c r="V398" s="28"/>
      <c r="W398" s="28"/>
    </row>
    <row r="399" spans="1:23" ht="14.25" customHeight="1" x14ac:dyDescent="0.3">
      <c r="A399" s="106">
        <v>2022</v>
      </c>
      <c r="B399" s="105">
        <v>44805</v>
      </c>
      <c r="C399" s="90"/>
      <c r="D399" s="97"/>
      <c r="E399" s="47"/>
      <c r="F399" s="47"/>
      <c r="G399" s="44">
        <f>'4.1.1'!F415/1.2</f>
        <v>151.84936166666671</v>
      </c>
      <c r="H399" s="44">
        <f t="shared" si="192"/>
        <v>98.899361666666707</v>
      </c>
      <c r="I399" s="44">
        <f>SUM(H397:H399)/3</f>
        <v>103.86876416666671</v>
      </c>
      <c r="J399" s="44">
        <f>'4.1.1'!E415/1.2</f>
        <v>139.48025379417058</v>
      </c>
      <c r="K399" s="44">
        <f t="shared" si="193"/>
        <v>86.530253794170576</v>
      </c>
      <c r="L399" s="44">
        <f>SUM(K397:K399)/3</f>
        <v>94.282339004283074</v>
      </c>
      <c r="M399" s="44">
        <f>'4.1.1'!G415/1.05</f>
        <v>81.450476190476181</v>
      </c>
      <c r="N399" s="45">
        <f t="shared" si="195"/>
        <v>81.450476190476181</v>
      </c>
      <c r="O399" s="44">
        <f>SUM(N397:N399)/3</f>
        <v>79.173968253968255</v>
      </c>
      <c r="P399" s="44">
        <f>'4.1.1'!H415/1.05</f>
        <v>98.927225714285711</v>
      </c>
      <c r="Q399" s="45">
        <f t="shared" si="194"/>
        <v>88.747225714285719</v>
      </c>
      <c r="R399" s="44">
        <f>SUM(Q397:Q399)/3</f>
        <v>91.150225714285696</v>
      </c>
      <c r="S399" s="91">
        <f t="shared" ref="S399:S434" si="197">H399-K399</f>
        <v>12.36910787249613</v>
      </c>
      <c r="T399" s="28"/>
      <c r="U399" s="28"/>
      <c r="V399" s="28"/>
      <c r="W399" s="28"/>
    </row>
    <row r="400" spans="1:23" ht="14.25" customHeight="1" x14ac:dyDescent="0.3">
      <c r="A400" s="106">
        <v>2022</v>
      </c>
      <c r="B400" s="105">
        <v>44835</v>
      </c>
      <c r="C400" s="90"/>
      <c r="D400" s="97"/>
      <c r="E400" s="47"/>
      <c r="F400" s="47"/>
      <c r="G400" s="44">
        <f>'4.1.1'!F416/1.2</f>
        <v>152.1340275</v>
      </c>
      <c r="H400" s="44">
        <f t="shared" ref="H400" si="198">G400-52.95</f>
        <v>99.184027499999999</v>
      </c>
      <c r="I400" s="44"/>
      <c r="J400" s="44">
        <f>'4.1.1'!E416/1.2</f>
        <v>135.93423460160406</v>
      </c>
      <c r="K400" s="44">
        <f t="shared" ref="K400" si="199">J400-52.95</f>
        <v>82.984234601604058</v>
      </c>
      <c r="L400" s="44"/>
      <c r="M400" s="44">
        <f>'4.1.1'!G416/1.05</f>
        <v>83.38095238095238</v>
      </c>
      <c r="N400" s="45">
        <f t="shared" ref="N400:N405" si="200">M400-0</f>
        <v>83.38095238095238</v>
      </c>
      <c r="O400" s="44"/>
      <c r="P400" s="44">
        <f>'4.1.1'!H416/1.05</f>
        <v>106.88410285714285</v>
      </c>
      <c r="Q400" s="45">
        <f t="shared" ref="Q400:Q405" si="201">P400-10.18</f>
        <v>96.704102857142857</v>
      </c>
      <c r="R400" s="44"/>
      <c r="S400" s="91">
        <f t="shared" si="197"/>
        <v>16.199792898395941</v>
      </c>
      <c r="T400" s="28"/>
      <c r="U400" s="28"/>
      <c r="V400" s="28"/>
      <c r="W400" s="28"/>
    </row>
    <row r="401" spans="1:23" ht="14.25" customHeight="1" x14ac:dyDescent="0.3">
      <c r="A401" s="106">
        <v>2022</v>
      </c>
      <c r="B401" s="105">
        <v>44866</v>
      </c>
      <c r="C401" s="90"/>
      <c r="D401" s="97"/>
      <c r="E401" s="47"/>
      <c r="F401" s="47"/>
      <c r="G401" s="44">
        <f>'4.1.1'!F417/1.2</f>
        <v>157.26259916666672</v>
      </c>
      <c r="H401" s="44">
        <f t="shared" ref="H401:H406" si="202">G401-52.95</f>
        <v>104.31259916666671</v>
      </c>
      <c r="I401" s="44"/>
      <c r="J401" s="44">
        <f>'4.1.1'!E417/1.2</f>
        <v>136.98904154134078</v>
      </c>
      <c r="K401" s="44">
        <f t="shared" ref="K401:K406" si="203">J401-52.95</f>
        <v>84.039041541340779</v>
      </c>
      <c r="L401" s="44"/>
      <c r="M401" s="44">
        <f>'4.1.1'!G417/1.05</f>
        <v>81.407619047619036</v>
      </c>
      <c r="N401" s="45">
        <f t="shared" si="200"/>
        <v>81.407619047619036</v>
      </c>
      <c r="O401" s="44"/>
      <c r="P401" s="44">
        <f>'4.1.1'!H417/1.05</f>
        <v>121.96827619047617</v>
      </c>
      <c r="Q401" s="45">
        <f t="shared" si="201"/>
        <v>111.78827619047618</v>
      </c>
      <c r="R401" s="44"/>
      <c r="S401" s="91">
        <f t="shared" si="197"/>
        <v>20.273557625325935</v>
      </c>
      <c r="T401" s="28"/>
      <c r="U401" s="28"/>
      <c r="V401" s="28"/>
      <c r="W401" s="28"/>
    </row>
    <row r="402" spans="1:23" ht="14.25" customHeight="1" x14ac:dyDescent="0.3">
      <c r="A402" s="106">
        <v>2022</v>
      </c>
      <c r="B402" s="105">
        <v>44896</v>
      </c>
      <c r="C402" s="90"/>
      <c r="D402" s="97"/>
      <c r="E402" s="47"/>
      <c r="F402" s="47"/>
      <c r="G402" s="44">
        <f>'4.1.1'!F418/1.2</f>
        <v>149.50683750000002</v>
      </c>
      <c r="H402" s="44">
        <f t="shared" si="202"/>
        <v>96.556837500000015</v>
      </c>
      <c r="I402" s="44">
        <f>SUM(H400:H402)/3</f>
        <v>100.01782138888892</v>
      </c>
      <c r="J402" s="44">
        <f>'4.1.1'!E418/1.2</f>
        <v>129.60318602126912</v>
      </c>
      <c r="K402" s="44">
        <f t="shared" si="203"/>
        <v>76.653186021269121</v>
      </c>
      <c r="L402" s="44">
        <f>SUM(K400:K402)/3</f>
        <v>81.225487388071315</v>
      </c>
      <c r="M402" s="44">
        <f>'4.1.1'!G418/1.05</f>
        <v>67.123809523809527</v>
      </c>
      <c r="N402" s="45">
        <f t="shared" si="200"/>
        <v>67.123809523809527</v>
      </c>
      <c r="O402" s="44">
        <f>SUM(N400:N402)/3</f>
        <v>77.304126984126981</v>
      </c>
      <c r="P402" s="44">
        <f>'4.1.1'!H418/1.05</f>
        <v>86.192672380952388</v>
      </c>
      <c r="Q402" s="45">
        <f t="shared" si="201"/>
        <v>76.012672380952381</v>
      </c>
      <c r="R402" s="44">
        <f>SUM(Q400:Q402)/3</f>
        <v>94.835017142857126</v>
      </c>
      <c r="S402" s="91">
        <f t="shared" si="197"/>
        <v>19.903651478730893</v>
      </c>
      <c r="T402" s="44">
        <f>AVERAGE(G391:G402)</f>
        <v>148.04844305555557</v>
      </c>
      <c r="U402" s="44">
        <f>AVERAGE(H391:H402)</f>
        <v>93.848443055555592</v>
      </c>
      <c r="V402" s="44">
        <f>AVERAGE(J391:J402)</f>
        <v>137.27689520082336</v>
      </c>
      <c r="W402" s="44">
        <f>AVERAGE(K391:K402)</f>
        <v>83.076895200823358</v>
      </c>
    </row>
    <row r="403" spans="1:23" ht="14.25" customHeight="1" x14ac:dyDescent="0.3">
      <c r="A403" s="106">
        <v>2023</v>
      </c>
      <c r="B403" s="105">
        <v>44927</v>
      </c>
      <c r="C403" s="90"/>
      <c r="D403" s="97"/>
      <c r="E403" s="47"/>
      <c r="F403" s="47"/>
      <c r="G403" s="44">
        <f>'4.1.1'!F419/1.2</f>
        <v>142.72578083333335</v>
      </c>
      <c r="H403" s="44">
        <f t="shared" si="202"/>
        <v>89.775780833333343</v>
      </c>
      <c r="I403" s="44"/>
      <c r="J403" s="44">
        <f>'4.1.1'!E419/1.2</f>
        <v>123.70892678017979</v>
      </c>
      <c r="K403" s="44">
        <f t="shared" si="203"/>
        <v>70.758926780179792</v>
      </c>
      <c r="L403" s="44"/>
      <c r="M403" s="44">
        <f>'4.1.1'!G419/1.05</f>
        <v>71.226666666666659</v>
      </c>
      <c r="N403" s="45">
        <f t="shared" si="200"/>
        <v>71.226666666666659</v>
      </c>
      <c r="O403" s="44"/>
      <c r="P403" s="44">
        <f>'4.1.1'!H419/1.05</f>
        <v>87.719625714285712</v>
      </c>
      <c r="Q403" s="45">
        <f t="shared" si="201"/>
        <v>77.539625714285705</v>
      </c>
      <c r="R403" s="44"/>
      <c r="S403" s="91">
        <f t="shared" si="197"/>
        <v>19.016854053153551</v>
      </c>
      <c r="T403" s="28"/>
      <c r="U403" s="28"/>
      <c r="V403" s="28"/>
      <c r="W403" s="28"/>
    </row>
    <row r="404" spans="1:23" ht="14.25" customHeight="1" x14ac:dyDescent="0.3">
      <c r="A404" s="106">
        <v>2023</v>
      </c>
      <c r="B404" s="105">
        <v>44958</v>
      </c>
      <c r="C404" s="90"/>
      <c r="D404" s="97"/>
      <c r="E404" s="47"/>
      <c r="F404" s="47"/>
      <c r="G404" s="44">
        <f>'4.1.1'!F420/1.2</f>
        <v>141.24825916666663</v>
      </c>
      <c r="H404" s="44">
        <f t="shared" si="202"/>
        <v>88.298259166666625</v>
      </c>
      <c r="I404" s="44"/>
      <c r="J404" s="44">
        <f>'4.1.1'!E420/1.2</f>
        <v>123.34670367705026</v>
      </c>
      <c r="K404" s="44">
        <f t="shared" si="203"/>
        <v>70.396703677050255</v>
      </c>
      <c r="L404" s="44"/>
      <c r="M404" s="44">
        <f>'4.1.1'!G420/1.05</f>
        <v>66.54190476190476</v>
      </c>
      <c r="N404" s="45">
        <f t="shared" si="200"/>
        <v>66.54190476190476</v>
      </c>
      <c r="O404" s="44"/>
      <c r="P404" s="44">
        <f>'4.1.1'!H420/1.05</f>
        <v>80.278774285714292</v>
      </c>
      <c r="Q404" s="45">
        <f t="shared" si="201"/>
        <v>70.098774285714285</v>
      </c>
      <c r="R404" s="44"/>
      <c r="S404" s="91">
        <f t="shared" si="197"/>
        <v>17.901555489616371</v>
      </c>
      <c r="T404" s="28"/>
      <c r="U404" s="28"/>
      <c r="V404" s="28"/>
      <c r="W404" s="28"/>
    </row>
    <row r="405" spans="1:23" ht="14.25" customHeight="1" x14ac:dyDescent="0.3">
      <c r="A405" s="106">
        <v>2023</v>
      </c>
      <c r="B405" s="105">
        <v>44986</v>
      </c>
      <c r="C405" s="90"/>
      <c r="D405" s="97"/>
      <c r="E405" s="47"/>
      <c r="F405" s="47"/>
      <c r="G405" s="44">
        <f>'4.1.1'!F421/1.2</f>
        <v>139.02318583333337</v>
      </c>
      <c r="H405" s="44">
        <f t="shared" si="202"/>
        <v>86.073185833333369</v>
      </c>
      <c r="I405" s="44">
        <f>SUM(H403:H405)/3</f>
        <v>88.049075277777774</v>
      </c>
      <c r="J405" s="44">
        <f>'4.1.1'!E421/1.2</f>
        <v>122.39030008287855</v>
      </c>
      <c r="K405" s="44">
        <f t="shared" si="203"/>
        <v>69.440300082878551</v>
      </c>
      <c r="L405" s="44">
        <f>SUM(K403:K405)/3</f>
        <v>70.198643513369532</v>
      </c>
      <c r="M405" s="44">
        <f>'4.1.1'!G421/1.05</f>
        <v>62.705714285714294</v>
      </c>
      <c r="N405" s="45">
        <f t="shared" si="200"/>
        <v>62.705714285714294</v>
      </c>
      <c r="O405" s="44">
        <f>SUM(N403:N405)/3</f>
        <v>66.8247619047619</v>
      </c>
      <c r="P405" s="44">
        <f>'4.1.1'!H421/1.05</f>
        <v>77.121179999999995</v>
      </c>
      <c r="Q405" s="45">
        <f t="shared" si="201"/>
        <v>66.941180000000003</v>
      </c>
      <c r="R405" s="44">
        <f>SUM(Q403:Q405)/3</f>
        <v>71.526526666666669</v>
      </c>
      <c r="S405" s="91">
        <f t="shared" si="197"/>
        <v>16.632885750454818</v>
      </c>
      <c r="T405" s="28"/>
      <c r="U405" s="28"/>
      <c r="V405" s="28"/>
      <c r="W405" s="28"/>
    </row>
    <row r="406" spans="1:23" ht="14.25" customHeight="1" x14ac:dyDescent="0.3">
      <c r="A406" s="106">
        <v>2023</v>
      </c>
      <c r="B406" s="105">
        <v>45017</v>
      </c>
      <c r="C406" s="90"/>
      <c r="D406" s="97"/>
      <c r="E406" s="47"/>
      <c r="F406" s="47"/>
      <c r="G406" s="44">
        <f>'4.1.1'!F422/1.2</f>
        <v>135.0730441666667</v>
      </c>
      <c r="H406" s="44">
        <f t="shared" si="202"/>
        <v>82.123044166666702</v>
      </c>
      <c r="I406" s="44"/>
      <c r="J406" s="44">
        <f>'4.1.1'!E422/1.2</f>
        <v>121.77462462885823</v>
      </c>
      <c r="K406" s="44">
        <f t="shared" si="203"/>
        <v>68.824624628858231</v>
      </c>
      <c r="L406" s="44"/>
      <c r="M406" s="44">
        <f>'4.1.1'!G422/1.05</f>
        <v>58.687619047619052</v>
      </c>
      <c r="N406" s="45">
        <f t="shared" ref="N406:N412" si="204">M406-0</f>
        <v>58.687619047619052</v>
      </c>
      <c r="O406" s="44"/>
      <c r="P406" s="44">
        <f>'4.1.1'!H422/1.05</f>
        <v>89.307983809523805</v>
      </c>
      <c r="Q406" s="45">
        <f t="shared" ref="Q406:Q412" si="205">P406-10.18</f>
        <v>79.127983809523812</v>
      </c>
      <c r="R406" s="44"/>
      <c r="S406" s="91">
        <f t="shared" si="197"/>
        <v>13.298419537808471</v>
      </c>
      <c r="T406" s="28"/>
      <c r="U406" s="28"/>
      <c r="V406" s="28"/>
      <c r="W406" s="28"/>
    </row>
    <row r="407" spans="1:23" ht="14.25" customHeight="1" x14ac:dyDescent="0.3">
      <c r="A407" s="106">
        <v>2023</v>
      </c>
      <c r="B407" s="105">
        <v>45047</v>
      </c>
      <c r="C407" s="90"/>
      <c r="D407" s="97"/>
      <c r="E407" s="47"/>
      <c r="F407" s="47"/>
      <c r="G407" s="44">
        <f>'4.1.1'!F423/1.2</f>
        <v>129.40761583333338</v>
      </c>
      <c r="H407" s="44">
        <f t="shared" ref="H407:H444" si="206">G407-52.95</f>
        <v>76.457615833333378</v>
      </c>
      <c r="I407" s="44"/>
      <c r="J407" s="44">
        <f>'4.1.1'!E423/1.2</f>
        <v>120.48142799203514</v>
      </c>
      <c r="K407" s="44">
        <f>J407-52.95</f>
        <v>67.531427992035134</v>
      </c>
      <c r="L407" s="44"/>
      <c r="M407" s="44">
        <f>'4.1.1'!G423/1.05</f>
        <v>50.698095238095242</v>
      </c>
      <c r="N407" s="45">
        <f t="shared" si="204"/>
        <v>50.698095238095242</v>
      </c>
      <c r="O407" s="44"/>
      <c r="P407" s="44">
        <f>'4.1.1'!H423/1.05</f>
        <v>79.289303809523801</v>
      </c>
      <c r="Q407" s="45">
        <f t="shared" si="205"/>
        <v>69.109303809523794</v>
      </c>
      <c r="R407" s="44"/>
      <c r="S407" s="91">
        <f t="shared" si="197"/>
        <v>8.9261878412982441</v>
      </c>
      <c r="T407" s="28"/>
      <c r="U407" s="28"/>
      <c r="V407" s="28"/>
      <c r="W407" s="28"/>
    </row>
    <row r="408" spans="1:23" ht="14.25" customHeight="1" x14ac:dyDescent="0.3">
      <c r="A408" s="106">
        <v>2023</v>
      </c>
      <c r="B408" s="105">
        <v>45078</v>
      </c>
      <c r="C408" s="90"/>
      <c r="D408" s="97"/>
      <c r="E408" s="47"/>
      <c r="F408" s="47"/>
      <c r="G408" s="44">
        <f>'4.1.1'!F424/1.2</f>
        <v>121.22303166666669</v>
      </c>
      <c r="H408" s="44">
        <f t="shared" si="206"/>
        <v>68.273031666666682</v>
      </c>
      <c r="I408" s="44">
        <f>SUM(H406:H408)/3</f>
        <v>75.617897222222254</v>
      </c>
      <c r="J408" s="44">
        <f>'4.1.1'!E424/1.2</f>
        <v>118.92147755888706</v>
      </c>
      <c r="K408" s="44">
        <f>J408-52.95</f>
        <v>65.971477558887059</v>
      </c>
      <c r="L408" s="44">
        <f>SUM(K406:K408)/3</f>
        <v>67.442510059926803</v>
      </c>
      <c r="M408" s="44">
        <f>'4.1.1'!G424/1.05</f>
        <v>51.605714285714292</v>
      </c>
      <c r="N408" s="45">
        <f t="shared" si="204"/>
        <v>51.605714285714292</v>
      </c>
      <c r="O408" s="44">
        <f>SUM(N406:N408)/3</f>
        <v>53.663809523809533</v>
      </c>
      <c r="P408" s="44">
        <f>'4.1.1'!H424/1.05</f>
        <v>64.126876190476182</v>
      </c>
      <c r="Q408" s="45">
        <f t="shared" si="205"/>
        <v>53.946876190476182</v>
      </c>
      <c r="R408" s="44">
        <f>SUM(Q406:Q408)/3</f>
        <v>67.39472126984127</v>
      </c>
      <c r="S408" s="91">
        <f t="shared" si="197"/>
        <v>2.3015541077796229</v>
      </c>
      <c r="T408" s="28"/>
      <c r="U408" s="28"/>
      <c r="V408" s="28"/>
      <c r="W408" s="28"/>
    </row>
    <row r="409" spans="1:23" ht="14.25" customHeight="1" x14ac:dyDescent="0.3">
      <c r="A409" s="106">
        <v>2023</v>
      </c>
      <c r="B409" s="105">
        <v>45108</v>
      </c>
      <c r="C409" s="90"/>
      <c r="D409" s="97"/>
      <c r="E409" s="47"/>
      <c r="F409" s="47"/>
      <c r="G409" s="44">
        <f>'4.1.1'!F425/1.2</f>
        <v>120.5349925</v>
      </c>
      <c r="H409" s="44">
        <f t="shared" si="206"/>
        <v>67.584992499999998</v>
      </c>
      <c r="I409" s="44"/>
      <c r="J409" s="44">
        <f>'4.1.1'!E425/1.2</f>
        <v>119.00370842680152</v>
      </c>
      <c r="K409" s="44">
        <f>J409-52.95</f>
        <v>66.053708426801521</v>
      </c>
      <c r="L409" s="44"/>
      <c r="M409" s="44">
        <f>'4.1.1'!G425/1.05</f>
        <v>53.938095238095237</v>
      </c>
      <c r="N409" s="45">
        <f t="shared" si="204"/>
        <v>53.938095238095237</v>
      </c>
      <c r="O409" s="44"/>
      <c r="P409" s="44">
        <f>'4.1.1'!H425/1.05</f>
        <v>83.032864761904762</v>
      </c>
      <c r="Q409" s="45">
        <f t="shared" si="205"/>
        <v>72.852864761904755</v>
      </c>
      <c r="R409" s="44"/>
      <c r="S409" s="91">
        <f t="shared" si="197"/>
        <v>1.5312840731984778</v>
      </c>
      <c r="T409" s="28"/>
      <c r="U409" s="28"/>
      <c r="V409" s="28"/>
      <c r="W409" s="28"/>
    </row>
    <row r="410" spans="1:23" ht="14.25" customHeight="1" x14ac:dyDescent="0.3">
      <c r="A410" s="106">
        <v>2023</v>
      </c>
      <c r="B410" s="105">
        <v>45139</v>
      </c>
      <c r="C410" s="90"/>
      <c r="D410" s="97"/>
      <c r="E410" s="47"/>
      <c r="F410" s="47"/>
      <c r="G410" s="44">
        <f>'4.1.1'!F426/1.2</f>
        <v>125.38064333333334</v>
      </c>
      <c r="H410" s="44">
        <f t="shared" si="206"/>
        <v>72.430643333333336</v>
      </c>
      <c r="I410" s="44"/>
      <c r="J410" s="44">
        <f>'4.1.1'!E426/1.2</f>
        <v>123.25884915923594</v>
      </c>
      <c r="K410" s="44">
        <f>J410-52.95</f>
        <v>70.308849159235933</v>
      </c>
      <c r="L410" s="44"/>
      <c r="M410" s="44">
        <f>'4.1.1'!G426/1.05</f>
        <v>65.691428571428574</v>
      </c>
      <c r="N410" s="45">
        <f t="shared" si="204"/>
        <v>65.691428571428574</v>
      </c>
      <c r="O410" s="44"/>
      <c r="P410" s="44">
        <f>'4.1.1'!H426/1.05</f>
        <v>76.302207619047621</v>
      </c>
      <c r="Q410" s="45">
        <f t="shared" si="205"/>
        <v>66.122207619047629</v>
      </c>
      <c r="R410" s="44"/>
      <c r="S410" s="91">
        <f t="shared" si="197"/>
        <v>2.1217941740974027</v>
      </c>
      <c r="T410" s="28"/>
      <c r="U410" s="28"/>
      <c r="V410" s="28"/>
      <c r="W410" s="28"/>
    </row>
    <row r="411" spans="1:23" ht="14.25" customHeight="1" x14ac:dyDescent="0.3">
      <c r="A411" s="106">
        <v>2023</v>
      </c>
      <c r="B411" s="105">
        <v>45170</v>
      </c>
      <c r="C411" s="90"/>
      <c r="D411" s="97"/>
      <c r="E411" s="47"/>
      <c r="F411" s="47"/>
      <c r="G411" s="44">
        <f>'4.1.1'!F427/1.2</f>
        <v>131.94992500000004</v>
      </c>
      <c r="H411" s="44">
        <f t="shared" si="206"/>
        <v>78.999925000000033</v>
      </c>
      <c r="I411" s="44">
        <f>SUM(H409:H411)/3</f>
        <v>73.005186944444461</v>
      </c>
      <c r="J411" s="44">
        <f>'4.1.1'!E427/1.2</f>
        <v>128.53422275897802</v>
      </c>
      <c r="K411" s="44">
        <f t="shared" ref="K411:K444" si="207">J411-52.95</f>
        <v>75.584222758978015</v>
      </c>
      <c r="L411" s="44">
        <f>SUM(K409:K411)/3</f>
        <v>70.648926781671818</v>
      </c>
      <c r="M411" s="44">
        <f>'4.1.1'!G427/1.05</f>
        <v>71.337142857142851</v>
      </c>
      <c r="N411" s="45">
        <f t="shared" si="204"/>
        <v>71.337142857142851</v>
      </c>
      <c r="O411" s="44">
        <f>SUM(N409:N411)/3</f>
        <v>63.655555555555559</v>
      </c>
      <c r="P411" s="44">
        <f>'4.1.1'!H427/1.05</f>
        <v>84.925859047619056</v>
      </c>
      <c r="Q411" s="45">
        <f t="shared" si="205"/>
        <v>74.745859047619064</v>
      </c>
      <c r="R411" s="44">
        <f>SUM(Q409:Q411)/3</f>
        <v>71.240310476190487</v>
      </c>
      <c r="S411" s="91">
        <f t="shared" si="197"/>
        <v>3.4157022410220179</v>
      </c>
      <c r="T411" s="28"/>
      <c r="U411" s="28"/>
      <c r="V411" s="28"/>
      <c r="W411" s="28"/>
    </row>
    <row r="412" spans="1:23" ht="14.25" customHeight="1" x14ac:dyDescent="0.3">
      <c r="A412" s="106">
        <v>2023</v>
      </c>
      <c r="B412" s="105">
        <v>45200</v>
      </c>
      <c r="C412" s="90"/>
      <c r="D412" s="97"/>
      <c r="E412" s="47"/>
      <c r="F412" s="47"/>
      <c r="G412" s="44">
        <f>'4.1.1'!F428/1.2</f>
        <v>135.24417583333337</v>
      </c>
      <c r="H412" s="44">
        <f t="shared" si="206"/>
        <v>82.294175833333369</v>
      </c>
      <c r="I412" s="44"/>
      <c r="J412" s="44">
        <f>'4.1.1'!E428/1.2</f>
        <v>129.46008610454552</v>
      </c>
      <c r="K412" s="44">
        <f t="shared" si="207"/>
        <v>76.510086104545522</v>
      </c>
      <c r="L412" s="44"/>
      <c r="M412" s="44">
        <f>'4.1.1'!G428/1.05</f>
        <v>70.225714285714275</v>
      </c>
      <c r="N412" s="45">
        <f t="shared" si="204"/>
        <v>70.225714285714275</v>
      </c>
      <c r="O412" s="44"/>
      <c r="P412" s="44">
        <f>'4.1.1'!H428/1.05</f>
        <v>82.794801904761911</v>
      </c>
      <c r="Q412" s="45">
        <f t="shared" si="205"/>
        <v>72.614801904761919</v>
      </c>
      <c r="R412" s="44"/>
      <c r="S412" s="91">
        <f t="shared" si="197"/>
        <v>5.7840897287878477</v>
      </c>
      <c r="T412" s="28"/>
      <c r="U412" s="28"/>
      <c r="V412" s="28"/>
      <c r="W412" s="28"/>
    </row>
    <row r="413" spans="1:23" ht="14.25" customHeight="1" x14ac:dyDescent="0.3">
      <c r="A413" s="106">
        <v>2023</v>
      </c>
      <c r="B413" s="105">
        <v>45231</v>
      </c>
      <c r="C413" s="90"/>
      <c r="D413" s="97"/>
      <c r="E413" s="47"/>
      <c r="F413" s="47"/>
      <c r="G413" s="44">
        <f>'4.1.1'!F429/1.2</f>
        <v>133.51412666666667</v>
      </c>
      <c r="H413" s="44">
        <f t="shared" si="206"/>
        <v>80.564126666666667</v>
      </c>
      <c r="I413" s="44"/>
      <c r="J413" s="44">
        <f>'4.1.1'!E429/1.2</f>
        <v>126.85341640523291</v>
      </c>
      <c r="K413" s="44">
        <f t="shared" si="207"/>
        <v>73.903416405232903</v>
      </c>
      <c r="L413" s="44"/>
      <c r="M413" s="44">
        <f>'4.1.1'!G429/1.05</f>
        <v>65.559999999999988</v>
      </c>
      <c r="N413" s="45">
        <f t="shared" ref="N413:N415" si="208">M413-0</f>
        <v>65.559999999999988</v>
      </c>
      <c r="O413" s="44"/>
      <c r="P413" s="44">
        <f>'4.1.1'!H429/1.05</f>
        <v>76.033687619047626</v>
      </c>
      <c r="Q413" s="45">
        <f t="shared" ref="Q413:Q415" si="209">P413-10.18</f>
        <v>65.853687619047633</v>
      </c>
      <c r="R413" s="44"/>
      <c r="S413" s="91">
        <f t="shared" si="197"/>
        <v>6.6607102614337634</v>
      </c>
      <c r="T413" s="28"/>
      <c r="U413" s="28"/>
      <c r="V413" s="28"/>
      <c r="W413" s="28"/>
    </row>
    <row r="414" spans="1:23" ht="14.25" customHeight="1" x14ac:dyDescent="0.3">
      <c r="A414" s="106">
        <v>2023</v>
      </c>
      <c r="B414" s="105">
        <v>45261</v>
      </c>
      <c r="C414" s="90"/>
      <c r="D414" s="97"/>
      <c r="E414" s="47"/>
      <c r="F414" s="47"/>
      <c r="G414" s="44">
        <f>'4.1.1'!F430/1.2</f>
        <v>126.56233166666669</v>
      </c>
      <c r="H414" s="44">
        <f t="shared" si="206"/>
        <v>73.612331666666691</v>
      </c>
      <c r="I414" s="44">
        <f>SUM(H412:H414)/3</f>
        <v>78.823544722222252</v>
      </c>
      <c r="J414" s="44">
        <f>'4.1.1'!E430/1.2</f>
        <v>119.72959271024222</v>
      </c>
      <c r="K414" s="44">
        <f t="shared" si="207"/>
        <v>66.779592710242213</v>
      </c>
      <c r="L414" s="44">
        <f>SUM(K412:K414)/3</f>
        <v>72.397698406673541</v>
      </c>
      <c r="M414" s="44">
        <f>'4.1.1'!G430/1.05</f>
        <v>59.250476190476192</v>
      </c>
      <c r="N414" s="45">
        <f t="shared" si="208"/>
        <v>59.250476190476192</v>
      </c>
      <c r="O414" s="44">
        <f>SUM(N412:N414)/3</f>
        <v>65.01206349206349</v>
      </c>
      <c r="P414" s="44">
        <f>'4.1.1'!H430/1.05</f>
        <v>72.405928571428561</v>
      </c>
      <c r="Q414" s="45">
        <f t="shared" si="209"/>
        <v>62.225928571428561</v>
      </c>
      <c r="R414" s="44">
        <f>SUM(Q412:Q414)/3</f>
        <v>66.898139365079373</v>
      </c>
      <c r="S414" s="91">
        <f t="shared" si="197"/>
        <v>6.8327389564244783</v>
      </c>
      <c r="T414" s="44">
        <f>AVERAGE(G403:G414)</f>
        <v>131.82392604166671</v>
      </c>
      <c r="U414" s="44">
        <f>AVERAGE(H403:H414)</f>
        <v>78.873926041666678</v>
      </c>
      <c r="V414" s="44">
        <f>AVERAGE(J403:J414)</f>
        <v>123.12194469041044</v>
      </c>
      <c r="W414" s="44">
        <f>AVERAGE(K403:K414)</f>
        <v>70.171944690410427</v>
      </c>
    </row>
    <row r="415" spans="1:23" ht="14.25" customHeight="1" x14ac:dyDescent="0.3">
      <c r="A415" s="106">
        <v>2024</v>
      </c>
      <c r="B415" s="105">
        <v>45292</v>
      </c>
      <c r="C415" s="90"/>
      <c r="D415" s="97"/>
      <c r="E415" s="47"/>
      <c r="F415" s="47"/>
      <c r="G415" s="44">
        <f>'4.1.1'!F431/1.2</f>
        <v>123.19324583333332</v>
      </c>
      <c r="H415" s="44">
        <f t="shared" si="206"/>
        <v>70.243245833333319</v>
      </c>
      <c r="I415" s="44"/>
      <c r="J415" s="44">
        <f>'4.1.1'!E431/1.2</f>
        <v>116.13351510496697</v>
      </c>
      <c r="K415" s="44">
        <f t="shared" si="207"/>
        <v>63.183515104966972</v>
      </c>
      <c r="L415" s="44"/>
      <c r="M415" s="44">
        <f>'4.1.1'!G431/1.05</f>
        <v>59.938095238095237</v>
      </c>
      <c r="N415" s="45">
        <f t="shared" si="208"/>
        <v>59.938095238095237</v>
      </c>
      <c r="O415" s="44"/>
      <c r="P415" s="44">
        <f>'4.1.1'!H431/1.05</f>
        <v>71.770953333333324</v>
      </c>
      <c r="Q415" s="45">
        <f t="shared" si="209"/>
        <v>61.590953333333324</v>
      </c>
      <c r="R415" s="44"/>
      <c r="S415" s="91">
        <f t="shared" si="197"/>
        <v>7.0597307283663469</v>
      </c>
      <c r="T415" s="28"/>
      <c r="U415" s="28"/>
      <c r="V415" s="28"/>
      <c r="W415" s="28"/>
    </row>
    <row r="416" spans="1:23" ht="14.25" customHeight="1" x14ac:dyDescent="0.3">
      <c r="A416" s="106">
        <v>2024</v>
      </c>
      <c r="B416" s="105">
        <v>45323</v>
      </c>
      <c r="C416" s="90"/>
      <c r="D416" s="97"/>
      <c r="E416" s="47"/>
      <c r="F416" s="47"/>
      <c r="G416" s="44">
        <f>'4.1.1'!F432/1.2</f>
        <v>125.37666750000002</v>
      </c>
      <c r="H416" s="44">
        <f t="shared" si="206"/>
        <v>72.426667500000022</v>
      </c>
      <c r="I416" s="44"/>
      <c r="J416" s="44">
        <f>'4.1.1'!E432/1.2</f>
        <v>117.89163875874617</v>
      </c>
      <c r="K416" s="44">
        <f t="shared" si="207"/>
        <v>64.941638758746166</v>
      </c>
      <c r="L416" s="44"/>
      <c r="M416" s="44">
        <f>'4.1.1'!G432/1.05</f>
        <v>63.462857142857146</v>
      </c>
      <c r="N416" s="45">
        <f t="shared" ref="N416:N419" si="210">M416-0</f>
        <v>63.462857142857146</v>
      </c>
      <c r="O416" s="44"/>
      <c r="P416" s="44">
        <f>'4.1.1'!H432/1.05</f>
        <v>74.802675238095233</v>
      </c>
      <c r="Q416" s="45">
        <f t="shared" ref="Q416:Q420" si="211">P416-10.18</f>
        <v>64.622675238095241</v>
      </c>
      <c r="R416" s="44"/>
      <c r="S416" s="91">
        <f t="shared" si="197"/>
        <v>7.4850287412538563</v>
      </c>
      <c r="T416" s="28"/>
      <c r="U416" s="28"/>
      <c r="V416" s="28"/>
      <c r="W416" s="28"/>
    </row>
    <row r="417" spans="1:23" ht="14.25" customHeight="1" x14ac:dyDescent="0.3">
      <c r="A417" s="106">
        <v>2024</v>
      </c>
      <c r="B417" s="105">
        <v>45352</v>
      </c>
      <c r="C417" s="90"/>
      <c r="D417" s="97"/>
      <c r="E417" s="47"/>
      <c r="F417" s="47"/>
      <c r="G417" s="44">
        <f>'4.1.1'!F433/1.2</f>
        <v>128.103475</v>
      </c>
      <c r="H417" s="44">
        <f t="shared" si="206"/>
        <v>75.153475</v>
      </c>
      <c r="I417" s="44">
        <f>SUM(H415:H417)/3</f>
        <v>72.607796111111114</v>
      </c>
      <c r="J417" s="44">
        <f>'4.1.1'!E433/1.2</f>
        <v>120.54921489524079</v>
      </c>
      <c r="K417" s="44">
        <f t="shared" si="207"/>
        <v>67.599214895240792</v>
      </c>
      <c r="L417" s="44">
        <f>SUM(K415:K417)/3</f>
        <v>65.241456252984634</v>
      </c>
      <c r="M417" s="44">
        <f>'4.1.1'!G433/1.05</f>
        <v>59.738095238095234</v>
      </c>
      <c r="N417" s="45">
        <f t="shared" si="210"/>
        <v>59.738095238095234</v>
      </c>
      <c r="O417" s="44">
        <f>SUM(N415:N417)/3</f>
        <v>61.046349206349213</v>
      </c>
      <c r="P417" s="44">
        <f>'4.1.1'!H433/1.05</f>
        <v>75.011355238095248</v>
      </c>
      <c r="Q417" s="45">
        <f t="shared" si="211"/>
        <v>64.831355238095256</v>
      </c>
      <c r="R417" s="44">
        <f>SUM(Q415:Q417)/3</f>
        <v>63.681661269841271</v>
      </c>
      <c r="S417" s="91">
        <f t="shared" si="197"/>
        <v>7.5542601047592086</v>
      </c>
      <c r="T417" s="28"/>
      <c r="U417" s="28"/>
      <c r="V417" s="28"/>
      <c r="W417" s="28"/>
    </row>
    <row r="418" spans="1:23" ht="14.25" customHeight="1" x14ac:dyDescent="0.3">
      <c r="A418" s="106">
        <v>2024</v>
      </c>
      <c r="B418" s="105">
        <v>45383</v>
      </c>
      <c r="C418" s="90"/>
      <c r="D418" s="97"/>
      <c r="E418" s="47"/>
      <c r="F418" s="47"/>
      <c r="G418" s="44">
        <f>'4.1.1'!F434/1.2</f>
        <v>131.44895916666667</v>
      </c>
      <c r="H418" s="44">
        <f t="shared" si="206"/>
        <v>78.498959166666666</v>
      </c>
      <c r="I418" s="44"/>
      <c r="J418" s="44">
        <f>'4.1.1'!E434/1.2</f>
        <v>124.03943085196239</v>
      </c>
      <c r="K418" s="44">
        <f t="shared" si="207"/>
        <v>71.089430851962391</v>
      </c>
      <c r="L418" s="44"/>
      <c r="M418" s="44">
        <f>'4.1.1'!G434/1.05</f>
        <v>60.965714285714277</v>
      </c>
      <c r="N418" s="45">
        <f t="shared" si="210"/>
        <v>60.965714285714277</v>
      </c>
      <c r="O418" s="44"/>
      <c r="P418" s="44">
        <f>'4.1.1'!H434/1.05</f>
        <v>74.717347619047615</v>
      </c>
      <c r="Q418" s="45">
        <f t="shared" si="211"/>
        <v>64.537347619047608</v>
      </c>
      <c r="R418" s="44"/>
      <c r="S418" s="91">
        <f t="shared" si="197"/>
        <v>7.409528314704275</v>
      </c>
      <c r="T418" s="28"/>
      <c r="U418" s="28"/>
      <c r="V418" s="28"/>
      <c r="W418" s="28"/>
    </row>
    <row r="419" spans="1:23" ht="14.25" customHeight="1" x14ac:dyDescent="0.3">
      <c r="A419" s="106">
        <v>2024</v>
      </c>
      <c r="B419" s="105">
        <v>45413</v>
      </c>
      <c r="C419" s="90"/>
      <c r="D419" s="97"/>
      <c r="E419" s="47"/>
      <c r="F419" s="47"/>
      <c r="G419" s="44">
        <f>'4.1.1'!F435/1.2</f>
        <v>131.04714083333337</v>
      </c>
      <c r="H419" s="44">
        <f t="shared" si="206"/>
        <v>78.09714083333337</v>
      </c>
      <c r="I419" s="44"/>
      <c r="J419" s="44">
        <f>'4.1.1'!E435/1.2</f>
        <v>124.42705988754443</v>
      </c>
      <c r="K419" s="44">
        <f t="shared" si="207"/>
        <v>71.477059887544428</v>
      </c>
      <c r="L419" s="44"/>
      <c r="M419" s="44">
        <f>'4.1.1'!G435/1.05</f>
        <v>56.829523809523813</v>
      </c>
      <c r="N419" s="45">
        <f t="shared" si="210"/>
        <v>56.829523809523813</v>
      </c>
      <c r="O419" s="44"/>
      <c r="P419" s="44">
        <f>'4.1.1'!H435/1.05</f>
        <v>69.264265714285713</v>
      </c>
      <c r="Q419" s="45">
        <f t="shared" si="211"/>
        <v>59.084265714285713</v>
      </c>
      <c r="R419" s="44"/>
      <c r="S419" s="91">
        <f t="shared" si="197"/>
        <v>6.620080945788942</v>
      </c>
      <c r="T419" s="28"/>
      <c r="U419" s="28"/>
      <c r="V419" s="28"/>
      <c r="W419" s="28"/>
    </row>
    <row r="420" spans="1:23" ht="13" x14ac:dyDescent="0.3">
      <c r="A420" s="106">
        <v>2024</v>
      </c>
      <c r="B420" s="105">
        <v>45444</v>
      </c>
      <c r="C420" s="90"/>
      <c r="D420" s="97"/>
      <c r="E420" s="47"/>
      <c r="F420" s="47"/>
      <c r="G420" s="44">
        <f>'4.1.1'!F436/1.2</f>
        <v>125.50676833333337</v>
      </c>
      <c r="H420" s="44">
        <f t="shared" si="206"/>
        <v>72.556768333333366</v>
      </c>
      <c r="I420" s="44">
        <f>SUM(H418:H420)/3</f>
        <v>76.384289444444462</v>
      </c>
      <c r="J420" s="44">
        <f>'4.1.1'!E436/1.2</f>
        <v>120.91005378881749</v>
      </c>
      <c r="K420" s="44">
        <f t="shared" si="207"/>
        <v>67.96005378881749</v>
      </c>
      <c r="L420" s="44">
        <f>SUM(K418:K420)/3</f>
        <v>70.175514842774774</v>
      </c>
      <c r="M420" s="44">
        <f>'4.1.1'!G436/1.05</f>
        <v>55.677142857142861</v>
      </c>
      <c r="N420" s="45">
        <f t="shared" ref="N420" si="212">M420-0</f>
        <v>55.677142857142861</v>
      </c>
      <c r="O420" s="44">
        <f>SUM(N418:N420)/3</f>
        <v>57.824126984126984</v>
      </c>
      <c r="P420" s="44">
        <f>'4.1.1'!H436/1.05</f>
        <v>69.210520000000002</v>
      </c>
      <c r="Q420" s="45">
        <f t="shared" si="211"/>
        <v>59.030520000000003</v>
      </c>
      <c r="R420" s="44">
        <f>SUM(Q418:Q420)/3</f>
        <v>60.884044444444442</v>
      </c>
      <c r="S420" s="91">
        <f t="shared" si="197"/>
        <v>4.5967145445158764</v>
      </c>
      <c r="T420" s="28"/>
      <c r="U420" s="28"/>
      <c r="V420" s="28"/>
      <c r="W420" s="28"/>
    </row>
    <row r="421" spans="1:23" ht="13" x14ac:dyDescent="0.3">
      <c r="A421" s="106">
        <v>2024</v>
      </c>
      <c r="B421" s="105">
        <v>45474</v>
      </c>
      <c r="C421" s="90"/>
      <c r="D421" s="97"/>
      <c r="E421" s="47"/>
      <c r="F421" s="47"/>
      <c r="G421" s="44">
        <f>'4.1.1'!F437/1.2</f>
        <v>125.53240416666668</v>
      </c>
      <c r="H421" s="44">
        <f t="shared" si="206"/>
        <v>72.582404166666677</v>
      </c>
      <c r="I421" s="44"/>
      <c r="J421" s="44">
        <f>'4.1.1'!E437/1.2</f>
        <v>120.65776665988635</v>
      </c>
      <c r="K421" s="44">
        <f t="shared" si="207"/>
        <v>67.707766659886346</v>
      </c>
      <c r="L421" s="44"/>
      <c r="M421" s="44">
        <f>'4.1.1'!G437/1.05</f>
        <v>56.187619047619052</v>
      </c>
      <c r="N421" s="45">
        <f t="shared" ref="N421" si="213">M421-0</f>
        <v>56.187619047619052</v>
      </c>
      <c r="O421" s="44"/>
      <c r="P421" s="44">
        <f>'4.1.1'!H437/1.05</f>
        <v>69.989538095238089</v>
      </c>
      <c r="Q421" s="45">
        <f t="shared" ref="Q421" si="214">P421-10.18</f>
        <v>59.809538095238089</v>
      </c>
      <c r="R421" s="44"/>
      <c r="S421" s="91">
        <f t="shared" si="197"/>
        <v>4.8746375067803314</v>
      </c>
      <c r="T421" s="28"/>
      <c r="U421" s="28"/>
      <c r="V421" s="28"/>
      <c r="W421" s="28"/>
    </row>
    <row r="422" spans="1:23" ht="13" x14ac:dyDescent="0.3">
      <c r="A422" s="106">
        <v>2024</v>
      </c>
      <c r="B422" s="105">
        <v>45505</v>
      </c>
      <c r="C422" s="90"/>
      <c r="D422" s="97"/>
      <c r="E422" s="47"/>
      <c r="F422" s="47"/>
      <c r="G422" s="44">
        <f>'4.1.1'!F438/1.2</f>
        <v>123.62009916666668</v>
      </c>
      <c r="H422" s="44">
        <f t="shared" si="206"/>
        <v>70.670099166666674</v>
      </c>
      <c r="I422" s="44"/>
      <c r="J422" s="44">
        <f>'4.1.1'!E438/1.2</f>
        <v>119.07796861457435</v>
      </c>
      <c r="K422" s="44">
        <f t="shared" si="207"/>
        <v>66.127968614574343</v>
      </c>
      <c r="L422" s="44"/>
      <c r="M422" s="44">
        <f>'4.1.1'!G438/1.05</f>
        <v>53.073333333333338</v>
      </c>
      <c r="N422" s="45">
        <f t="shared" ref="N422:N423" si="215">M422-0</f>
        <v>53.073333333333338</v>
      </c>
      <c r="O422" s="44"/>
      <c r="P422" s="44">
        <f>'4.1.1'!H438/1.05</f>
        <v>66.128029523809531</v>
      </c>
      <c r="Q422" s="45">
        <f t="shared" ref="Q422" si="216">P422-10.18</f>
        <v>55.948029523809531</v>
      </c>
      <c r="R422" s="44"/>
      <c r="S422" s="91">
        <f t="shared" si="197"/>
        <v>4.5421305520923312</v>
      </c>
      <c r="T422" s="28"/>
      <c r="U422" s="28"/>
      <c r="V422" s="28"/>
      <c r="W422" s="28"/>
    </row>
    <row r="423" spans="1:23" ht="13" x14ac:dyDescent="0.3">
      <c r="A423" s="106">
        <v>2024</v>
      </c>
      <c r="B423" s="105">
        <v>45536</v>
      </c>
      <c r="C423" s="90"/>
      <c r="D423" s="97"/>
      <c r="E423" s="47"/>
      <c r="F423" s="47"/>
      <c r="G423" s="44">
        <f>'4.1.1'!F439/1.2</f>
        <v>117.89164333333335</v>
      </c>
      <c r="H423" s="44">
        <f t="shared" si="206"/>
        <v>64.941643333333346</v>
      </c>
      <c r="I423" s="44">
        <f>SUM(H421:H423)/3</f>
        <v>69.398048888888908</v>
      </c>
      <c r="J423" s="44">
        <f>'4.1.1'!E439/1.2</f>
        <v>113.67571561342405</v>
      </c>
      <c r="K423" s="44">
        <f t="shared" si="207"/>
        <v>60.725715613424043</v>
      </c>
      <c r="L423" s="44">
        <f>SUM(K421:K423)/3</f>
        <v>64.853816962628244</v>
      </c>
      <c r="M423" s="44">
        <f>'4.1.1'!G439/1.05</f>
        <v>47.269523809523811</v>
      </c>
      <c r="N423" s="45">
        <f t="shared" si="215"/>
        <v>47.269523809523811</v>
      </c>
      <c r="O423" s="44">
        <f>SUM(N421:N423)/3</f>
        <v>52.1768253968254</v>
      </c>
      <c r="P423" s="44">
        <f>'4.1.1'!H439/1.05</f>
        <v>60.87400761904761</v>
      </c>
      <c r="Q423" s="45">
        <f t="shared" ref="Q423:Q433" si="217">P423-10.18</f>
        <v>50.694007619047611</v>
      </c>
      <c r="R423" s="44">
        <f>SUM(Q421:Q423)/3</f>
        <v>55.483858412698417</v>
      </c>
      <c r="S423" s="91">
        <f t="shared" si="197"/>
        <v>4.2159277199093026</v>
      </c>
      <c r="T423" s="28"/>
      <c r="U423" s="28"/>
      <c r="V423" s="28"/>
      <c r="W423" s="28"/>
    </row>
    <row r="424" spans="1:23" ht="13" x14ac:dyDescent="0.3">
      <c r="A424" s="106">
        <v>2024</v>
      </c>
      <c r="B424" s="105">
        <v>45566</v>
      </c>
      <c r="C424" s="90"/>
      <c r="D424" s="97"/>
      <c r="E424" s="47"/>
      <c r="F424" s="47"/>
      <c r="G424" s="44">
        <f>'4.1.1'!F440/1.2</f>
        <v>115.791015</v>
      </c>
      <c r="H424" s="44">
        <f t="shared" si="206"/>
        <v>62.841014999999999</v>
      </c>
      <c r="I424" s="44"/>
      <c r="J424" s="44">
        <f>'4.1.1'!E440/1.2</f>
        <v>111.58928070552534</v>
      </c>
      <c r="K424" s="44">
        <f t="shared" si="207"/>
        <v>58.639280705525337</v>
      </c>
      <c r="L424" s="44"/>
      <c r="M424" s="44">
        <f>'4.1.1'!G440/1.05</f>
        <v>50.653333333333336</v>
      </c>
      <c r="N424" s="45">
        <f t="shared" ref="N424" si="218">M424-0</f>
        <v>50.653333333333336</v>
      </c>
      <c r="O424" s="44"/>
      <c r="P424" s="44">
        <f>'4.1.1'!H440/1.05</f>
        <v>64.555263809523808</v>
      </c>
      <c r="Q424" s="45">
        <f t="shared" si="217"/>
        <v>54.375263809523808</v>
      </c>
      <c r="R424" s="44"/>
      <c r="S424" s="91">
        <f t="shared" si="197"/>
        <v>4.2017342944746616</v>
      </c>
      <c r="T424" s="28"/>
      <c r="U424" s="28"/>
      <c r="V424" s="28"/>
      <c r="W424" s="28"/>
    </row>
    <row r="425" spans="1:23" ht="13" x14ac:dyDescent="0.3">
      <c r="A425" s="106">
        <v>2024</v>
      </c>
      <c r="B425" s="105">
        <v>45597</v>
      </c>
      <c r="C425" s="90"/>
      <c r="D425" s="97"/>
      <c r="E425" s="47"/>
      <c r="F425" s="47"/>
      <c r="G425" s="44">
        <f>'4.1.1'!F441/1.2</f>
        <v>116.96956166666666</v>
      </c>
      <c r="H425" s="44">
        <f t="shared" si="206"/>
        <v>64.019561666666661</v>
      </c>
      <c r="I425" s="44"/>
      <c r="J425" s="44">
        <f>'4.1.1'!E441/1.2</f>
        <v>112.26052593600296</v>
      </c>
      <c r="K425" s="44">
        <f t="shared" si="207"/>
        <v>59.310525936002961</v>
      </c>
      <c r="L425" s="44"/>
      <c r="M425" s="44">
        <f>'4.1.1'!G441/1.05</f>
        <v>50.689523809523806</v>
      </c>
      <c r="N425" s="45">
        <f t="shared" ref="N425" si="219">M425-0</f>
        <v>50.689523809523806</v>
      </c>
      <c r="O425" s="44"/>
      <c r="P425" s="44">
        <f>'4.1.1'!H441/1.05</f>
        <v>65.014526666666683</v>
      </c>
      <c r="Q425" s="45">
        <f t="shared" si="217"/>
        <v>54.834526666666683</v>
      </c>
      <c r="R425" s="44"/>
      <c r="S425" s="91">
        <f t="shared" si="197"/>
        <v>4.7090357306637003</v>
      </c>
      <c r="T425" s="28"/>
      <c r="U425" s="28"/>
      <c r="V425" s="28"/>
      <c r="W425" s="28"/>
    </row>
    <row r="426" spans="1:23" ht="13" x14ac:dyDescent="0.3">
      <c r="A426" s="106">
        <v>2024</v>
      </c>
      <c r="B426" s="105">
        <v>45627</v>
      </c>
      <c r="C426" s="90"/>
      <c r="D426" s="97"/>
      <c r="E426" s="47"/>
      <c r="F426" s="47"/>
      <c r="G426" s="44">
        <f>'4.1.1'!F442/1.2</f>
        <v>118.80786833333335</v>
      </c>
      <c r="H426" s="44">
        <f t="shared" si="206"/>
        <v>65.857868333333343</v>
      </c>
      <c r="I426" s="44">
        <f>SUM(H424:H426)/3</f>
        <v>64.239481666666663</v>
      </c>
      <c r="J426" s="44">
        <f>'4.1.1'!E442/1.2</f>
        <v>113.56448325033504</v>
      </c>
      <c r="K426" s="44">
        <f t="shared" si="207"/>
        <v>60.614483250335041</v>
      </c>
      <c r="L426" s="44">
        <f>SUM(K424:K426)/3</f>
        <v>59.521429963954439</v>
      </c>
      <c r="M426" s="44">
        <f>'4.1.1'!G442/1.05</f>
        <v>51.157142857142858</v>
      </c>
      <c r="N426" s="45">
        <f t="shared" ref="N426" si="220">M426-0</f>
        <v>51.157142857142858</v>
      </c>
      <c r="O426" s="44">
        <f>SUM(N424:N426)/3</f>
        <v>50.833333333333336</v>
      </c>
      <c r="P426" s="44">
        <f>'4.1.1'!H442/1.05</f>
        <v>65.165307619047624</v>
      </c>
      <c r="Q426" s="45">
        <f t="shared" si="217"/>
        <v>54.985307619047624</v>
      </c>
      <c r="R426" s="44">
        <f>SUM(Q424:Q426)/3</f>
        <v>54.731699365079372</v>
      </c>
      <c r="S426" s="91">
        <f t="shared" si="197"/>
        <v>5.2433850829983015</v>
      </c>
      <c r="T426" s="44">
        <f>AVERAGE(G415:G426)</f>
        <v>123.6074040277778</v>
      </c>
      <c r="U426" s="44">
        <f>AVERAGE(H415:H426)</f>
        <v>70.657404027777787</v>
      </c>
      <c r="V426" s="44">
        <f>AVERAGE(J415:J426)</f>
        <v>117.89805450558555</v>
      </c>
      <c r="W426" s="44">
        <f>AVERAGE(K415:K426)</f>
        <v>64.948054505585532</v>
      </c>
    </row>
    <row r="427" spans="1:23" ht="13" x14ac:dyDescent="0.3">
      <c r="A427" s="106">
        <v>2025</v>
      </c>
      <c r="B427" s="105">
        <v>45658</v>
      </c>
      <c r="C427" s="90"/>
      <c r="D427" s="97"/>
      <c r="E427" s="47"/>
      <c r="F427" s="47"/>
      <c r="G427" s="44">
        <f>'4.1.1'!F443/1.2</f>
        <v>119.51336833333335</v>
      </c>
      <c r="H427" s="44">
        <f t="shared" si="206"/>
        <v>66.563368333333344</v>
      </c>
      <c r="I427" s="44"/>
      <c r="J427" s="44">
        <f>'4.1.1'!E443/1.2</f>
        <v>113.96450267638311</v>
      </c>
      <c r="K427" s="44">
        <f t="shared" si="207"/>
        <v>61.014502676383103</v>
      </c>
      <c r="L427" s="44"/>
      <c r="M427" s="44">
        <f>'4.1.1'!G443/1.05</f>
        <v>53.946666666666665</v>
      </c>
      <c r="N427" s="45">
        <f t="shared" ref="N427" si="221">M427-0</f>
        <v>53.946666666666665</v>
      </c>
      <c r="O427" s="44"/>
      <c r="P427" s="44">
        <f>'4.1.1'!H443/1.05</f>
        <v>71.124598095238099</v>
      </c>
      <c r="Q427" s="45">
        <f t="shared" si="217"/>
        <v>60.944598095238099</v>
      </c>
      <c r="R427" s="44"/>
      <c r="S427" s="91">
        <f t="shared" si="197"/>
        <v>5.548865656950241</v>
      </c>
      <c r="T427" s="28"/>
      <c r="U427" s="28"/>
      <c r="V427" s="28"/>
      <c r="W427" s="28"/>
    </row>
    <row r="428" spans="1:23" ht="13" x14ac:dyDescent="0.3">
      <c r="A428" s="106">
        <v>2025</v>
      </c>
      <c r="B428" s="105">
        <v>45689</v>
      </c>
      <c r="C428" s="90"/>
      <c r="D428" s="97"/>
      <c r="E428" s="47"/>
      <c r="F428" s="47"/>
      <c r="G428" s="44">
        <f>'4.1.1'!F444/1.2</f>
        <v>122.0858566666667</v>
      </c>
      <c r="H428" s="44">
        <f t="shared" si="206"/>
        <v>69.135856666666697</v>
      </c>
      <c r="I428" s="44"/>
      <c r="J428" s="44">
        <f>'4.1.1'!E444/1.2</f>
        <v>116.12305089320589</v>
      </c>
      <c r="K428" s="44">
        <f t="shared" si="207"/>
        <v>63.173050893205883</v>
      </c>
      <c r="L428" s="44"/>
      <c r="M428" s="44">
        <f>'4.1.1'!G444/1.05</f>
        <v>53.385714285714286</v>
      </c>
      <c r="N428" s="45">
        <f t="shared" ref="N428:N433" si="222">M428-0</f>
        <v>53.385714285714286</v>
      </c>
      <c r="O428" s="44"/>
      <c r="P428" s="44">
        <f>'4.1.1'!H444/1.05</f>
        <v>68.095342857142853</v>
      </c>
      <c r="Q428" s="45">
        <f t="shared" si="217"/>
        <v>57.915342857142853</v>
      </c>
      <c r="R428" s="44"/>
      <c r="S428" s="91">
        <f t="shared" si="197"/>
        <v>5.9628057734608149</v>
      </c>
      <c r="T428" s="28"/>
      <c r="U428" s="28"/>
      <c r="V428" s="28"/>
      <c r="W428" s="28"/>
    </row>
    <row r="429" spans="1:23" ht="13" x14ac:dyDescent="0.3">
      <c r="A429" s="106">
        <v>2025</v>
      </c>
      <c r="B429" s="105">
        <v>45717</v>
      </c>
      <c r="C429" s="90"/>
      <c r="D429" s="97"/>
      <c r="E429" s="47"/>
      <c r="F429" s="47"/>
      <c r="G429" s="44">
        <f>'4.1.1'!F445/1.2</f>
        <v>120.81684750000004</v>
      </c>
      <c r="H429" s="44">
        <f t="shared" si="206"/>
        <v>67.866847500000034</v>
      </c>
      <c r="I429" s="44">
        <f>SUM(H427:H429)/3</f>
        <v>67.855357500000025</v>
      </c>
      <c r="J429" s="44">
        <f>'4.1.1'!E445/1.2</f>
        <v>114.69254255655069</v>
      </c>
      <c r="K429" s="44">
        <f t="shared" si="207"/>
        <v>61.742542556550688</v>
      </c>
      <c r="L429" s="44">
        <f>SUM(K427:K429)/3</f>
        <v>61.976698708713229</v>
      </c>
      <c r="M429" s="44">
        <f>'4.1.1'!G445/1.05</f>
        <v>49.517142857142858</v>
      </c>
      <c r="N429" s="45">
        <f t="shared" si="222"/>
        <v>49.517142857142858</v>
      </c>
      <c r="O429" s="44">
        <f>SUM(N427:N429)/3</f>
        <v>52.283174603174608</v>
      </c>
      <c r="P429" s="44">
        <f>'4.1.1'!H445/1.05</f>
        <v>63.988740952380958</v>
      </c>
      <c r="Q429" s="45">
        <f t="shared" si="217"/>
        <v>53.808740952380958</v>
      </c>
      <c r="R429" s="44">
        <f>SUM(Q427:Q429)/3</f>
        <v>57.556227301587306</v>
      </c>
      <c r="S429" s="91">
        <f t="shared" si="197"/>
        <v>6.1243049434493457</v>
      </c>
      <c r="T429" s="28"/>
      <c r="U429" s="28"/>
      <c r="V429" s="28"/>
      <c r="W429" s="28"/>
    </row>
    <row r="430" spans="1:23" ht="13" x14ac:dyDescent="0.3">
      <c r="A430" s="106">
        <v>2025</v>
      </c>
      <c r="B430" s="105">
        <v>45748</v>
      </c>
      <c r="C430" s="90"/>
      <c r="D430" s="97"/>
      <c r="E430" s="47"/>
      <c r="F430" s="47"/>
      <c r="G430" s="44">
        <f>'4.1.1'!F446/1.2</f>
        <v>118.10496666666668</v>
      </c>
      <c r="H430" s="44">
        <f t="shared" si="206"/>
        <v>65.154966666666681</v>
      </c>
      <c r="I430" s="44"/>
      <c r="J430" s="44">
        <f>'4.1.1'!E446/1.2</f>
        <v>112.34346060827846</v>
      </c>
      <c r="K430" s="44">
        <f t="shared" si="207"/>
        <v>59.39346060827846</v>
      </c>
      <c r="L430" s="44"/>
      <c r="M430" s="44">
        <f>'4.1.1'!G446/1.05</f>
        <v>48.661904761904758</v>
      </c>
      <c r="N430" s="45">
        <f t="shared" si="222"/>
        <v>48.661904761904758</v>
      </c>
      <c r="O430" s="44"/>
      <c r="P430" s="44">
        <f>'4.1.1'!H446/1.05</f>
        <v>61.155392380952378</v>
      </c>
      <c r="Q430" s="45">
        <f t="shared" si="217"/>
        <v>50.975392380952378</v>
      </c>
      <c r="R430" s="44"/>
      <c r="S430" s="91">
        <f t="shared" si="197"/>
        <v>5.7615060583882212</v>
      </c>
      <c r="T430" s="28"/>
      <c r="U430" s="28"/>
      <c r="V430" s="28"/>
      <c r="W430" s="28"/>
    </row>
    <row r="431" spans="1:23" ht="13" x14ac:dyDescent="0.3">
      <c r="A431" s="106">
        <v>2025</v>
      </c>
      <c r="B431" s="105">
        <v>45778</v>
      </c>
      <c r="C431" s="90"/>
      <c r="D431" s="97"/>
      <c r="E431" s="47"/>
      <c r="F431" s="47"/>
      <c r="G431" s="44">
        <f>'4.1.1'!F447/1.2</f>
        <v>115.89249416666667</v>
      </c>
      <c r="H431" s="44">
        <f t="shared" si="206"/>
        <v>62.942494166666663</v>
      </c>
      <c r="I431" s="44"/>
      <c r="J431" s="44">
        <f>'4.1.1'!E447/1.2</f>
        <v>110.26087758782853</v>
      </c>
      <c r="K431" s="44">
        <f t="shared" si="207"/>
        <v>57.310877587828529</v>
      </c>
      <c r="L431" s="44"/>
      <c r="M431" s="44">
        <f>'4.1.1'!G447/1.05</f>
        <v>44.183809523809522</v>
      </c>
      <c r="N431" s="45">
        <f t="shared" si="222"/>
        <v>44.183809523809522</v>
      </c>
      <c r="O431" s="44"/>
      <c r="P431" s="44">
        <f>'4.1.1'!H447/1.05</f>
        <v>59.653899047619049</v>
      </c>
      <c r="Q431" s="45">
        <f t="shared" si="217"/>
        <v>49.473899047619049</v>
      </c>
      <c r="R431" s="44"/>
      <c r="S431" s="91">
        <f t="shared" si="197"/>
        <v>5.631616578838134</v>
      </c>
      <c r="T431" s="28"/>
      <c r="U431" s="28"/>
      <c r="V431" s="28"/>
      <c r="W431" s="28"/>
    </row>
    <row r="432" spans="1:23" ht="13" x14ac:dyDescent="0.3">
      <c r="A432" s="106">
        <v>2025</v>
      </c>
      <c r="B432" s="105">
        <v>45809</v>
      </c>
      <c r="C432" s="90"/>
      <c r="D432" s="97"/>
      <c r="E432" s="47"/>
      <c r="F432" s="47"/>
      <c r="G432" s="44">
        <f>'4.1.1'!F448/1.2</f>
        <v>114.56291166666669</v>
      </c>
      <c r="H432" s="44">
        <f t="shared" si="206"/>
        <v>61.61291166666669</v>
      </c>
      <c r="I432" s="44">
        <f>SUM(H430:H432)/3</f>
        <v>63.236790833333345</v>
      </c>
      <c r="J432" s="44">
        <f>'4.1.1'!E448/1.2</f>
        <v>109.55647765207142</v>
      </c>
      <c r="K432" s="44">
        <f t="shared" si="207"/>
        <v>56.606477652071419</v>
      </c>
      <c r="L432" s="44">
        <f>SUM(K430:K432)/3</f>
        <v>57.7702719493928</v>
      </c>
      <c r="M432" s="44">
        <f>'4.1.1'!G448/1.05</f>
        <v>46.775238095238088</v>
      </c>
      <c r="N432" s="45">
        <f t="shared" si="222"/>
        <v>46.775238095238088</v>
      </c>
      <c r="O432" s="44">
        <f>SUM(N430:N432)/3</f>
        <v>46.540317460317453</v>
      </c>
      <c r="P432" s="44">
        <f>'4.1.1'!H448/1.05</f>
        <v>60.860900952380945</v>
      </c>
      <c r="Q432" s="45">
        <f t="shared" si="217"/>
        <v>50.680900952380945</v>
      </c>
      <c r="R432" s="44">
        <f>SUM(Q430:Q432)/3</f>
        <v>50.376730793650786</v>
      </c>
      <c r="S432" s="91">
        <f t="shared" si="197"/>
        <v>5.0064340145952713</v>
      </c>
      <c r="T432" s="28"/>
      <c r="U432" s="28"/>
      <c r="V432" s="28"/>
      <c r="W432" s="28"/>
    </row>
    <row r="433" spans="1:23" ht="13" x14ac:dyDescent="0.3">
      <c r="A433" s="106">
        <v>2025</v>
      </c>
      <c r="B433" s="105">
        <v>45839</v>
      </c>
      <c r="C433" s="90"/>
      <c r="D433" s="97"/>
      <c r="E433" s="47"/>
      <c r="F433" s="47"/>
      <c r="G433" s="44">
        <f>'4.1.1'!F449/1.2</f>
        <v>117.36208500000002</v>
      </c>
      <c r="H433" s="44">
        <f t="shared" si="206"/>
        <v>64.412085000000019</v>
      </c>
      <c r="I433" s="44"/>
      <c r="J433" s="44">
        <f>'4.1.1'!E449/1.2</f>
        <v>111.62017932661298</v>
      </c>
      <c r="K433" s="44">
        <f t="shared" si="207"/>
        <v>58.670179326612981</v>
      </c>
      <c r="L433" s="44"/>
      <c r="M433" s="44">
        <f>'4.1.1'!G449/1.05</f>
        <v>51.259047619047614</v>
      </c>
      <c r="N433" s="45">
        <f t="shared" si="222"/>
        <v>51.259047619047614</v>
      </c>
      <c r="O433" s="44"/>
      <c r="P433" s="44">
        <f>'4.1.1'!H449/1.05</f>
        <v>65.98062761904761</v>
      </c>
      <c r="Q433" s="45">
        <f t="shared" si="217"/>
        <v>55.80062761904761</v>
      </c>
      <c r="R433" s="44"/>
      <c r="S433" s="91">
        <f t="shared" si="197"/>
        <v>5.7419056733870377</v>
      </c>
      <c r="T433" s="28"/>
      <c r="U433" s="28"/>
      <c r="V433" s="28"/>
      <c r="W433" s="28"/>
    </row>
    <row r="434" spans="1:23" ht="13" x14ac:dyDescent="0.3">
      <c r="A434" s="106">
        <v>2025</v>
      </c>
      <c r="B434" s="105">
        <v>45870</v>
      </c>
      <c r="C434" s="90"/>
      <c r="D434" s="97"/>
      <c r="E434" s="47"/>
      <c r="F434" s="47"/>
      <c r="G434" s="44">
        <f>'4.1.1'!F450/1.2</f>
        <v>118.44194000000002</v>
      </c>
      <c r="H434" s="44">
        <f t="shared" si="206"/>
        <v>65.491940000000014</v>
      </c>
      <c r="I434" s="44"/>
      <c r="J434" s="44">
        <f>'4.1.1'!E450/1.2</f>
        <v>112.04415833911756</v>
      </c>
      <c r="K434" s="44">
        <f t="shared" si="207"/>
        <v>59.094158339117556</v>
      </c>
      <c r="L434" s="44"/>
      <c r="M434" s="44">
        <f>'4.1.1'!G450/1.05</f>
        <v>48.299047619047613</v>
      </c>
      <c r="N434" s="45">
        <f t="shared" ref="N434:N443" si="223">M434-0</f>
        <v>48.299047619047613</v>
      </c>
      <c r="O434" s="44"/>
      <c r="P434" s="44">
        <f>'4.1.1'!H450/1.05</f>
        <v>62.566008571428576</v>
      </c>
      <c r="Q434" s="45">
        <f t="shared" ref="Q434:Q439" si="224">P434-10.18</f>
        <v>52.386008571428576</v>
      </c>
      <c r="R434" s="44"/>
      <c r="S434" s="91">
        <f t="shared" si="197"/>
        <v>6.3977816608824583</v>
      </c>
      <c r="T434" s="28"/>
      <c r="U434" s="28"/>
      <c r="V434" s="28"/>
      <c r="W434" s="28"/>
    </row>
    <row r="435" spans="1:23" ht="13" x14ac:dyDescent="0.3">
      <c r="A435" s="106">
        <v>2025</v>
      </c>
      <c r="B435" s="105">
        <v>45901</v>
      </c>
      <c r="C435" s="90"/>
      <c r="D435" s="97"/>
      <c r="E435" s="47"/>
      <c r="F435" s="47"/>
      <c r="G435" s="44">
        <f>'4.1.1'!F451/1.2</f>
        <v>117.97319166666671</v>
      </c>
      <c r="H435" s="44">
        <f t="shared" si="206"/>
        <v>65.023191666666705</v>
      </c>
      <c r="I435" s="44">
        <f>SUM(H433:H435)/3</f>
        <v>64.975738888888927</v>
      </c>
      <c r="J435" s="44">
        <f>'4.1.1'!E451/1.2</f>
        <v>111.53230044601354</v>
      </c>
      <c r="K435" s="44">
        <f t="shared" si="207"/>
        <v>58.582300446013534</v>
      </c>
      <c r="L435" s="44">
        <f>SUM(K433:K435)/3</f>
        <v>58.782212703914695</v>
      </c>
      <c r="M435" s="44">
        <f>'4.1.1'!G451/1.05</f>
        <v>46.910476190476189</v>
      </c>
      <c r="N435" s="45">
        <f t="shared" si="223"/>
        <v>46.910476190476189</v>
      </c>
      <c r="O435" s="44">
        <f>SUM(N433:N435)/3</f>
        <v>48.822857142857139</v>
      </c>
      <c r="P435" s="44">
        <f>'4.1.1'!H451/1.05</f>
        <v>63.70633333333334</v>
      </c>
      <c r="Q435" s="45">
        <f t="shared" si="224"/>
        <v>53.526333333333341</v>
      </c>
      <c r="R435" s="44">
        <f>SUM(Q433:Q435)/3</f>
        <v>53.904323174603178</v>
      </c>
      <c r="S435" s="91">
        <f t="shared" ref="S435:S444" si="225">H435-K435</f>
        <v>6.440891220653171</v>
      </c>
      <c r="T435" s="28"/>
      <c r="U435" s="28"/>
      <c r="V435" s="28"/>
      <c r="W435" s="28"/>
    </row>
    <row r="436" spans="1:23" ht="13" x14ac:dyDescent="0.3">
      <c r="A436" s="106">
        <v>2025</v>
      </c>
      <c r="B436" s="105">
        <v>45931</v>
      </c>
      <c r="C436" s="90"/>
      <c r="D436" s="97"/>
      <c r="E436" s="47"/>
      <c r="F436" s="47"/>
      <c r="G436" s="44">
        <f>'4.1.1'!F452/1.2</f>
        <v>119.18147333333336</v>
      </c>
      <c r="H436" s="44">
        <f t="shared" si="206"/>
        <v>66.231473333333355</v>
      </c>
      <c r="I436" s="44"/>
      <c r="J436" s="44">
        <f>'4.1.1'!E452/1.2</f>
        <v>112.30913117285729</v>
      </c>
      <c r="K436" s="44">
        <f t="shared" si="207"/>
        <v>59.359131172857289</v>
      </c>
      <c r="L436" s="44"/>
      <c r="M436" s="44">
        <f>'4.1.1'!G452/1.05</f>
        <v>49.846666666666664</v>
      </c>
      <c r="N436" s="45">
        <f t="shared" si="223"/>
        <v>49.846666666666664</v>
      </c>
      <c r="O436" s="44"/>
      <c r="P436" s="44">
        <f>'4.1.1'!H452/1.05</f>
        <v>64.025547619047614</v>
      </c>
      <c r="Q436" s="45">
        <f t="shared" si="224"/>
        <v>53.845547619047615</v>
      </c>
      <c r="R436" s="44"/>
      <c r="S436" s="91">
        <f t="shared" si="225"/>
        <v>6.8723421604760659</v>
      </c>
      <c r="T436" s="28"/>
      <c r="U436" s="28"/>
      <c r="V436" s="28"/>
      <c r="W436" s="28"/>
    </row>
    <row r="437" spans="1:23" ht="13" x14ac:dyDescent="0.3">
      <c r="A437" s="106">
        <v>2025</v>
      </c>
      <c r="B437" s="105">
        <v>45962</v>
      </c>
      <c r="C437" s="90"/>
      <c r="D437" s="97"/>
      <c r="E437" s="47"/>
      <c r="F437" s="47"/>
      <c r="G437" s="44">
        <f>'4.1.1'!F453/1.2</f>
        <v>119.94863166666669</v>
      </c>
      <c r="H437" s="44">
        <f t="shared" si="206"/>
        <v>66.998631666666682</v>
      </c>
      <c r="I437" s="44"/>
      <c r="J437" s="44">
        <f>'4.1.1'!E453/1.2</f>
        <v>112.48505170609977</v>
      </c>
      <c r="K437" s="44">
        <f t="shared" si="207"/>
        <v>59.535051706099765</v>
      </c>
      <c r="L437" s="44"/>
      <c r="M437" s="44">
        <f>'4.1.1'!G453/1.05</f>
        <v>53.17047619047618</v>
      </c>
      <c r="N437" s="45">
        <f t="shared" si="223"/>
        <v>53.17047619047618</v>
      </c>
      <c r="O437" s="44"/>
      <c r="P437" s="44">
        <f>'4.1.1'!H453/1.05</f>
        <v>69.352851428571427</v>
      </c>
      <c r="Q437" s="45">
        <f t="shared" si="224"/>
        <v>59.172851428571427</v>
      </c>
      <c r="R437" s="44"/>
      <c r="S437" s="91">
        <f t="shared" si="225"/>
        <v>7.4635799605669177</v>
      </c>
      <c r="T437" s="28"/>
      <c r="U437" s="28"/>
      <c r="V437" s="28"/>
      <c r="W437" s="28"/>
    </row>
    <row r="438" spans="1:23" ht="13" x14ac:dyDescent="0.3">
      <c r="A438" s="106">
        <v>2025</v>
      </c>
      <c r="B438" s="105">
        <v>45992</v>
      </c>
      <c r="C438" s="90"/>
      <c r="D438" s="97"/>
      <c r="E438" s="47"/>
      <c r="F438" s="47"/>
      <c r="G438" s="44">
        <f>'4.1.1'!F454/1.2</f>
        <v>121.60198416666667</v>
      </c>
      <c r="H438" s="44">
        <f t="shared" si="206"/>
        <v>68.651984166666665</v>
      </c>
      <c r="I438" s="44">
        <f>SUM(H436:H438)/3</f>
        <v>67.294029722222234</v>
      </c>
      <c r="J438" s="44">
        <f>'4.1.1'!E454/1.2</f>
        <v>113.79037075489116</v>
      </c>
      <c r="K438" s="44">
        <f t="shared" si="207"/>
        <v>60.840370754891154</v>
      </c>
      <c r="L438" s="44">
        <f>SUM(K436:K438)/3</f>
        <v>59.9115178779494</v>
      </c>
      <c r="M438" s="44">
        <f>'4.1.1'!G454/1.05</f>
        <v>49.978095238095243</v>
      </c>
      <c r="N438" s="45">
        <f t="shared" si="223"/>
        <v>49.978095238095243</v>
      </c>
      <c r="O438" s="44">
        <f>SUM(N436:N438)/3</f>
        <v>50.998412698412693</v>
      </c>
      <c r="P438" s="44">
        <f>'4.1.1'!H454/1.05</f>
        <v>62.362342857142863</v>
      </c>
      <c r="Q438" s="45">
        <f t="shared" si="224"/>
        <v>52.182342857142864</v>
      </c>
      <c r="R438" s="44">
        <f>SUM(Q436:Q438)/3</f>
        <v>55.066913968253971</v>
      </c>
      <c r="S438" s="91">
        <f t="shared" si="225"/>
        <v>7.8116134117755109</v>
      </c>
      <c r="T438" s="44">
        <f>AVERAGE(G427:G438)</f>
        <v>118.79047923611112</v>
      </c>
      <c r="U438" s="44">
        <f>AVERAGE(H427:H438)</f>
        <v>65.840479236111136</v>
      </c>
      <c r="V438" s="44">
        <f>AVERAGE(J427:J438)</f>
        <v>112.56017530999253</v>
      </c>
      <c r="W438" s="44">
        <f>AVERAGE(K427:K438)</f>
        <v>59.610175309992535</v>
      </c>
    </row>
    <row r="439" spans="1:23" ht="13" x14ac:dyDescent="0.3">
      <c r="A439" s="106">
        <v>2026</v>
      </c>
      <c r="B439" s="105">
        <v>46023</v>
      </c>
      <c r="C439" s="90"/>
      <c r="D439" s="97"/>
      <c r="E439" s="47"/>
      <c r="F439" s="47"/>
      <c r="G439" s="44">
        <f>'4.1.1'!F455/1.2</f>
        <v>118.67606833333339</v>
      </c>
      <c r="H439" s="44">
        <f t="shared" si="206"/>
        <v>65.726068333333387</v>
      </c>
      <c r="I439" s="44"/>
      <c r="J439" s="44">
        <f>'4.1.1'!E455/1.2</f>
        <v>110.99560362254674</v>
      </c>
      <c r="K439" s="44">
        <f t="shared" si="207"/>
        <v>58.045603622546736</v>
      </c>
      <c r="L439" s="44"/>
      <c r="M439" s="44">
        <f>'4.1.1'!G455/1.05</f>
        <v>49.374285714285719</v>
      </c>
      <c r="N439" s="45">
        <f t="shared" si="223"/>
        <v>49.374285714285719</v>
      </c>
      <c r="O439" s="44"/>
      <c r="P439" s="44">
        <f>'4.1.1'!H455/1.05</f>
        <v>61.362171428571422</v>
      </c>
      <c r="Q439" s="45">
        <f t="shared" si="224"/>
        <v>51.182171428571422</v>
      </c>
      <c r="R439" s="44"/>
      <c r="S439" s="91">
        <f t="shared" si="225"/>
        <v>7.6804647107866515</v>
      </c>
      <c r="T439" s="28"/>
      <c r="U439" s="28"/>
      <c r="V439" s="28"/>
      <c r="W439" s="28"/>
    </row>
    <row r="440" spans="1:23" ht="13" x14ac:dyDescent="0.3">
      <c r="A440" s="106">
        <v>2026</v>
      </c>
      <c r="B440" s="105">
        <v>46054</v>
      </c>
      <c r="C440" s="90"/>
      <c r="D440" s="97"/>
      <c r="E440" s="47"/>
      <c r="F440" s="47"/>
      <c r="G440" s="44">
        <f>'4.1.1'!F456/1.2</f>
        <v>117.683785</v>
      </c>
      <c r="H440" s="44">
        <f t="shared" si="206"/>
        <v>64.733784999999997</v>
      </c>
      <c r="I440" s="44"/>
      <c r="J440" s="44">
        <f>'4.1.1'!E456/1.2</f>
        <v>109.48683126733265</v>
      </c>
      <c r="K440" s="44">
        <f t="shared" si="207"/>
        <v>56.536831267332644</v>
      </c>
      <c r="L440" s="44"/>
      <c r="M440" s="44">
        <f>'4.1.1'!G456/1.05</f>
        <v>50.918095238095233</v>
      </c>
      <c r="N440" s="45">
        <f t="shared" si="223"/>
        <v>50.918095238095233</v>
      </c>
      <c r="O440" s="44"/>
      <c r="P440" s="44">
        <f>'4.1.1'!H456/1.05</f>
        <v>62.86838095238096</v>
      </c>
      <c r="Q440" s="45">
        <f t="shared" ref="Q440:Q443" si="226">P440-10.18</f>
        <v>52.68838095238096</v>
      </c>
      <c r="R440" s="44"/>
      <c r="S440" s="91">
        <f t="shared" si="225"/>
        <v>8.1969537326673532</v>
      </c>
      <c r="T440" s="28"/>
      <c r="U440" s="28"/>
      <c r="V440" s="28"/>
      <c r="W440" s="28"/>
    </row>
    <row r="441" spans="1:23" ht="13" x14ac:dyDescent="0.3">
      <c r="A441" s="106">
        <v>2026</v>
      </c>
      <c r="B441" s="105">
        <v>46082</v>
      </c>
      <c r="C441" s="90"/>
      <c r="D441" s="97"/>
      <c r="E441" s="47"/>
      <c r="F441" s="47"/>
      <c r="G441" s="44">
        <f>'4.1.1'!F457/1.2</f>
        <v>132.37875250000002</v>
      </c>
      <c r="H441" s="44">
        <f t="shared" si="206"/>
        <v>79.428752500000016</v>
      </c>
      <c r="I441" s="44">
        <f>SUM(H439:H441)/3</f>
        <v>69.962868611111148</v>
      </c>
      <c r="J441" s="44">
        <f>'4.1.1'!E457/1.2</f>
        <v>117.04857862814208</v>
      </c>
      <c r="K441" s="44">
        <f t="shared" si="207"/>
        <v>64.098578628142079</v>
      </c>
      <c r="L441" s="44">
        <f>SUM(K439:K441)/3</f>
        <v>59.560337839340491</v>
      </c>
      <c r="M441" s="44">
        <f>'4.1.1'!G457/1.05</f>
        <v>99.096190476190472</v>
      </c>
      <c r="N441" s="45">
        <f t="shared" si="223"/>
        <v>99.096190476190472</v>
      </c>
      <c r="O441" s="44">
        <f>SUM(N439:N441)/3</f>
        <v>66.462857142857146</v>
      </c>
      <c r="P441" s="44">
        <f>'4.1.1'!H457/1.05</f>
        <v>94.770446666666658</v>
      </c>
      <c r="Q441" s="45">
        <f t="shared" si="226"/>
        <v>84.590446666666651</v>
      </c>
      <c r="R441" s="44">
        <f>SUM(Q439:Q441)/3</f>
        <v>62.820333015873011</v>
      </c>
      <c r="S441" s="91">
        <f t="shared" si="225"/>
        <v>15.330173871857937</v>
      </c>
      <c r="T441" s="28"/>
      <c r="U441" s="28"/>
      <c r="V441" s="28"/>
      <c r="W441" s="28"/>
    </row>
    <row r="442" spans="1:23" ht="13" x14ac:dyDescent="0.3">
      <c r="A442" s="106">
        <v>2026</v>
      </c>
      <c r="B442" s="105">
        <v>46113</v>
      </c>
      <c r="C442" s="90"/>
      <c r="D442" s="97"/>
      <c r="E442" s="47"/>
      <c r="F442" s="47"/>
      <c r="G442" s="44">
        <f>'4.1.1'!F458/1.2</f>
        <v>160.33452500000001</v>
      </c>
      <c r="H442" s="44">
        <f t="shared" si="206"/>
        <v>107.38452500000001</v>
      </c>
      <c r="I442" s="44"/>
      <c r="J442" s="44">
        <f>'4.1.1'!E458/1.2</f>
        <v>131.95196186812032</v>
      </c>
      <c r="K442" s="44">
        <f t="shared" si="207"/>
        <v>79.001961868120318</v>
      </c>
      <c r="L442" s="44"/>
      <c r="M442" s="44">
        <f>'4.1.1'!G458/1.05</f>
        <v>99.022857142857163</v>
      </c>
      <c r="N442" s="45">
        <f t="shared" si="223"/>
        <v>99.022857142857163</v>
      </c>
      <c r="O442" s="44"/>
      <c r="P442" s="44">
        <f>'4.1.1'!H458/1.05</f>
        <v>105.78367047619047</v>
      </c>
      <c r="Q442" s="45">
        <f t="shared" si="226"/>
        <v>95.603670476190473</v>
      </c>
      <c r="R442" s="44"/>
      <c r="S442" s="91">
        <f t="shared" si="225"/>
        <v>28.382563131879692</v>
      </c>
      <c r="T442" s="28"/>
      <c r="U442" s="28"/>
      <c r="V442" s="28"/>
      <c r="W442" s="28"/>
    </row>
    <row r="443" spans="1:23" ht="13" x14ac:dyDescent="0.3">
      <c r="A443" s="106">
        <v>2026</v>
      </c>
      <c r="B443" s="105">
        <v>46143</v>
      </c>
      <c r="C443" s="90"/>
      <c r="D443" s="97"/>
      <c r="E443" s="47"/>
      <c r="F443" s="47"/>
      <c r="G443" s="44">
        <f>'4.1.1'!F459/1.2</f>
        <v>155.17662333333334</v>
      </c>
      <c r="H443" s="44">
        <f t="shared" si="206"/>
        <v>102.22662333333334</v>
      </c>
      <c r="I443" s="44"/>
      <c r="J443" s="44">
        <f>'4.1.1'!E459/1.2</f>
        <v>131.33302957147575</v>
      </c>
      <c r="K443" s="44">
        <f t="shared" si="207"/>
        <v>78.383029571475745</v>
      </c>
      <c r="L443" s="44"/>
      <c r="M443" s="44">
        <f>'4.1.1'!G459/1.05</f>
        <v>85.42380952380951</v>
      </c>
      <c r="N443" s="45">
        <f t="shared" si="223"/>
        <v>85.42380952380951</v>
      </c>
      <c r="O443" s="44"/>
      <c r="P443" s="44">
        <f>'4.1.1'!H459/1.05</f>
        <v>94.43515809523808</v>
      </c>
      <c r="Q443" s="45">
        <f t="shared" si="226"/>
        <v>84.255158095238073</v>
      </c>
      <c r="R443" s="44"/>
      <c r="S443" s="91">
        <f t="shared" si="225"/>
        <v>23.843593761857591</v>
      </c>
      <c r="T443" s="28"/>
      <c r="U443" s="28"/>
      <c r="V443" s="28"/>
      <c r="W443" s="28"/>
    </row>
    <row r="444" spans="1:23" ht="13" x14ac:dyDescent="0.3">
      <c r="A444" s="106">
        <v>2026</v>
      </c>
      <c r="B444" s="105">
        <v>46174</v>
      </c>
      <c r="C444" s="90"/>
      <c r="D444" s="97"/>
      <c r="E444" s="47"/>
      <c r="F444" s="47"/>
      <c r="G444" s="44">
        <f>'4.1.1'!F460/1.2</f>
        <v>147.1659075</v>
      </c>
      <c r="H444" s="44">
        <f t="shared" si="206"/>
        <v>94.2159075</v>
      </c>
      <c r="I444" s="44">
        <f>SUM(H442:H444)/3</f>
        <v>101.27568527777778</v>
      </c>
      <c r="J444" s="44">
        <f>'4.1.1'!E460/1.2</f>
        <v>129.662370199783</v>
      </c>
      <c r="K444" s="44">
        <f t="shared" si="207"/>
        <v>76.712370199782995</v>
      </c>
      <c r="L444" s="44">
        <f>SUM(K442:K444)/3</f>
        <v>78.032453879793024</v>
      </c>
      <c r="M444" s="44">
        <f>'4.1.1'!G460/1.05</f>
        <v>72.967619047619038</v>
      </c>
      <c r="N444" s="45">
        <f t="shared" ref="N444" si="227">M444-0</f>
        <v>72.967619047619038</v>
      </c>
      <c r="O444" s="44">
        <f>SUM(N442:N444)/3</f>
        <v>85.804761904761904</v>
      </c>
      <c r="P444" s="44">
        <f>'4.1.1'!H460/1.05</f>
        <v>79.55304095238094</v>
      </c>
      <c r="Q444" s="45">
        <f t="shared" ref="Q444" si="228">P444-10.18</f>
        <v>69.373040952380933</v>
      </c>
      <c r="R444" s="44">
        <f>SUM(Q442:Q444)/3</f>
        <v>83.077289841269831</v>
      </c>
      <c r="S444" s="91">
        <f t="shared" si="225"/>
        <v>17.503537300217005</v>
      </c>
      <c r="T444" s="28"/>
      <c r="U444" s="28"/>
      <c r="V444" s="28"/>
      <c r="W444" s="28"/>
    </row>
  </sheetData>
  <phoneticPr fontId="2" type="noConversion"/>
  <pageMargins left="0.74803149606299213" right="0.74803149606299213" top="0.98425196850393704" bottom="0.98425196850393704" header="0.51181102362204722" footer="0.51181102362204722"/>
  <pageSetup paperSize="9" scale="1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0F3D-D5CA-4A9A-A12E-8AC346C8580F}">
  <sheetPr>
    <tabColor theme="4"/>
  </sheetPr>
  <dimension ref="A1:I87"/>
  <sheetViews>
    <sheetView showGridLines="0" zoomScaleNormal="100" workbookViewId="0">
      <pane ySplit="14" topLeftCell="A75" activePane="bottomLeft" state="frozen"/>
      <selection pane="bottomLeft"/>
    </sheetView>
  </sheetViews>
  <sheetFormatPr defaultColWidth="15.54296875" defaultRowHeight="12.5" x14ac:dyDescent="0.25"/>
  <cols>
    <col min="1" max="1" width="8.08984375" customWidth="1"/>
    <col min="2" max="2" width="10.6328125" customWidth="1"/>
    <col min="3" max="9" width="15.54296875" customWidth="1"/>
  </cols>
  <sheetData>
    <row r="1" spans="1:9" ht="18" customHeight="1" x14ac:dyDescent="0.25">
      <c r="A1" s="48" t="s">
        <v>55</v>
      </c>
      <c r="B1" s="49"/>
      <c r="C1" s="49"/>
      <c r="D1" s="49"/>
      <c r="E1" s="49"/>
      <c r="F1" s="49"/>
      <c r="G1" s="49"/>
      <c r="H1" s="49"/>
      <c r="I1" s="49"/>
    </row>
    <row r="2" spans="1:9" ht="18" customHeight="1" x14ac:dyDescent="0.25">
      <c r="A2" s="50" t="s">
        <v>127</v>
      </c>
      <c r="B2" s="49"/>
      <c r="C2" s="49"/>
      <c r="D2" s="49"/>
      <c r="E2" s="49"/>
      <c r="F2" s="49"/>
      <c r="G2" s="49"/>
      <c r="H2" s="49"/>
      <c r="I2" s="49"/>
    </row>
    <row r="3" spans="1:9" ht="18" customHeight="1" x14ac:dyDescent="0.25">
      <c r="A3" s="50" t="s">
        <v>149</v>
      </c>
      <c r="B3" s="49"/>
      <c r="C3" s="49"/>
      <c r="D3" s="49"/>
      <c r="E3" s="49"/>
      <c r="F3" s="49"/>
      <c r="G3" s="49"/>
      <c r="H3" s="49"/>
      <c r="I3" s="49"/>
    </row>
    <row r="4" spans="1:9" ht="18" customHeight="1" x14ac:dyDescent="0.25">
      <c r="A4" s="50" t="s">
        <v>42</v>
      </c>
      <c r="B4" s="49"/>
      <c r="C4" s="49"/>
      <c r="D4" s="49"/>
      <c r="E4" s="49"/>
      <c r="F4" s="49"/>
      <c r="G4" s="49"/>
      <c r="H4" s="49"/>
      <c r="I4" s="49"/>
    </row>
    <row r="5" spans="1:9" ht="18" customHeight="1" x14ac:dyDescent="0.25">
      <c r="A5" s="50" t="s">
        <v>128</v>
      </c>
      <c r="B5" s="49"/>
      <c r="C5" s="49"/>
      <c r="D5" s="49"/>
      <c r="E5" s="49"/>
      <c r="F5" s="49"/>
      <c r="G5" s="49"/>
      <c r="H5" s="49"/>
      <c r="I5" s="49"/>
    </row>
    <row r="6" spans="1:9" ht="18" customHeight="1" x14ac:dyDescent="0.25">
      <c r="A6" s="51" t="s">
        <v>129</v>
      </c>
      <c r="B6" s="49"/>
      <c r="C6" s="49"/>
      <c r="D6" s="49"/>
      <c r="E6" s="49"/>
      <c r="F6" s="49"/>
      <c r="G6" s="49"/>
      <c r="H6" s="49"/>
      <c r="I6" s="49"/>
    </row>
    <row r="7" spans="1:9" ht="18" customHeight="1" x14ac:dyDescent="0.25">
      <c r="A7" s="50" t="s">
        <v>130</v>
      </c>
      <c r="B7" s="49"/>
      <c r="C7" s="49"/>
      <c r="D7" s="49"/>
      <c r="E7" s="49"/>
      <c r="F7" s="49"/>
      <c r="G7" s="49"/>
      <c r="H7" s="49"/>
      <c r="I7" s="49"/>
    </row>
    <row r="8" spans="1:9" ht="18" customHeight="1" x14ac:dyDescent="0.25">
      <c r="A8" s="50" t="s">
        <v>131</v>
      </c>
      <c r="B8" s="49"/>
      <c r="C8" s="49"/>
      <c r="D8" s="49"/>
      <c r="E8" s="49"/>
      <c r="F8" s="49"/>
      <c r="G8" s="49"/>
      <c r="H8" s="49"/>
      <c r="I8" s="49"/>
    </row>
    <row r="9" spans="1:9" ht="18" customHeight="1" x14ac:dyDescent="0.25">
      <c r="A9" s="50" t="s">
        <v>43</v>
      </c>
      <c r="B9" s="49"/>
      <c r="C9" s="49"/>
      <c r="D9" s="49"/>
      <c r="E9" s="49"/>
      <c r="F9" s="49"/>
      <c r="G9" s="49"/>
      <c r="H9" s="49"/>
      <c r="I9" s="49"/>
    </row>
    <row r="10" spans="1:9" ht="18" customHeight="1" x14ac:dyDescent="0.25">
      <c r="A10" s="50" t="s">
        <v>132</v>
      </c>
      <c r="B10" s="49"/>
      <c r="C10" s="49"/>
      <c r="D10" s="49"/>
      <c r="E10" s="49"/>
      <c r="F10" s="49"/>
      <c r="G10" s="49"/>
      <c r="H10" s="49"/>
      <c r="I10" s="49"/>
    </row>
    <row r="11" spans="1:9" ht="18" customHeight="1" x14ac:dyDescent="0.35">
      <c r="A11" s="52" t="s">
        <v>44</v>
      </c>
      <c r="B11" s="49"/>
      <c r="C11" s="49"/>
      <c r="D11" s="49"/>
      <c r="E11" s="49"/>
      <c r="F11" s="49"/>
      <c r="G11" s="49"/>
      <c r="H11" s="49"/>
      <c r="I11" s="49"/>
    </row>
    <row r="12" spans="1:9" ht="18" customHeight="1" x14ac:dyDescent="0.35">
      <c r="A12" s="52" t="s">
        <v>141</v>
      </c>
      <c r="B12" s="49"/>
      <c r="C12" s="49"/>
      <c r="D12" s="49"/>
      <c r="E12" s="49"/>
      <c r="F12" s="49"/>
      <c r="G12" s="49"/>
      <c r="H12" s="49"/>
      <c r="I12" s="49"/>
    </row>
    <row r="13" spans="1:9" ht="18" customHeight="1" x14ac:dyDescent="0.35">
      <c r="A13" s="22" t="s">
        <v>108</v>
      </c>
      <c r="B13" s="49"/>
      <c r="C13" s="49"/>
      <c r="D13" s="49"/>
      <c r="E13" s="49"/>
      <c r="F13" s="49"/>
      <c r="G13" s="49"/>
      <c r="H13" s="49"/>
      <c r="I13" s="49"/>
    </row>
    <row r="14" spans="1:9" ht="63.5" x14ac:dyDescent="0.3">
      <c r="A14" s="53" t="s">
        <v>30</v>
      </c>
      <c r="B14" s="53" t="s">
        <v>31</v>
      </c>
      <c r="C14" s="54" t="s">
        <v>75</v>
      </c>
      <c r="D14" s="54" t="s">
        <v>76</v>
      </c>
      <c r="E14" s="54" t="s">
        <v>77</v>
      </c>
      <c r="F14" s="54" t="s">
        <v>78</v>
      </c>
      <c r="G14" s="54" t="s">
        <v>79</v>
      </c>
      <c r="H14" s="54" t="s">
        <v>81</v>
      </c>
      <c r="I14" s="54" t="s">
        <v>80</v>
      </c>
    </row>
    <row r="15" spans="1:9" s="65" customFormat="1" ht="14.25" customHeight="1" x14ac:dyDescent="0.25">
      <c r="A15" s="99">
        <v>1954</v>
      </c>
      <c r="B15" s="104" t="s">
        <v>22</v>
      </c>
      <c r="C15" s="100">
        <v>4.47</v>
      </c>
      <c r="D15" s="100">
        <v>4.9000000000000004</v>
      </c>
      <c r="E15" s="100"/>
      <c r="F15" s="100"/>
      <c r="G15" s="100"/>
      <c r="H15" s="100"/>
      <c r="I15" s="100"/>
    </row>
    <row r="16" spans="1:9" s="65" customFormat="1" ht="14.25" customHeight="1" x14ac:dyDescent="0.25">
      <c r="A16" s="99">
        <v>1955</v>
      </c>
      <c r="B16" s="104" t="s">
        <v>22</v>
      </c>
      <c r="C16" s="100">
        <v>4.49</v>
      </c>
      <c r="D16" s="100">
        <v>4.9000000000000004</v>
      </c>
      <c r="E16" s="100"/>
      <c r="F16" s="100"/>
      <c r="G16" s="101">
        <v>4.38</v>
      </c>
      <c r="H16" s="100"/>
      <c r="I16" s="100"/>
    </row>
    <row r="17" spans="1:9" s="65" customFormat="1" ht="14.25" customHeight="1" x14ac:dyDescent="0.25">
      <c r="A17" s="99">
        <v>1956</v>
      </c>
      <c r="B17" s="104" t="s">
        <v>22</v>
      </c>
      <c r="C17" s="100">
        <v>4.49</v>
      </c>
      <c r="D17" s="100">
        <v>5.04</v>
      </c>
      <c r="E17" s="100"/>
      <c r="F17" s="100"/>
      <c r="G17" s="101">
        <v>4.47</v>
      </c>
      <c r="H17" s="100"/>
      <c r="I17" s="100"/>
    </row>
    <row r="18" spans="1:9" s="65" customFormat="1" ht="14.25" customHeight="1" x14ac:dyDescent="0.25">
      <c r="A18" s="99">
        <v>1957</v>
      </c>
      <c r="B18" s="104" t="s">
        <v>22</v>
      </c>
      <c r="C18" s="100">
        <v>6.09</v>
      </c>
      <c r="D18" s="100">
        <v>6.64</v>
      </c>
      <c r="E18" s="100"/>
      <c r="F18" s="100"/>
      <c r="G18" s="101">
        <v>6.07</v>
      </c>
      <c r="H18" s="100"/>
      <c r="I18" s="100"/>
    </row>
    <row r="19" spans="1:9" s="65" customFormat="1" ht="14.25" customHeight="1" x14ac:dyDescent="0.25">
      <c r="A19" s="99">
        <v>1958</v>
      </c>
      <c r="B19" s="104" t="s">
        <v>22</v>
      </c>
      <c r="C19" s="100">
        <v>4.6500000000000004</v>
      </c>
      <c r="D19" s="100">
        <v>5.13</v>
      </c>
      <c r="E19" s="100"/>
      <c r="F19" s="100"/>
      <c r="G19" s="101">
        <v>4.6900000000000004</v>
      </c>
      <c r="H19" s="100"/>
      <c r="I19" s="100"/>
    </row>
    <row r="20" spans="1:9" s="65" customFormat="1" ht="14.25" customHeight="1" x14ac:dyDescent="0.25">
      <c r="A20" s="99">
        <v>1959</v>
      </c>
      <c r="B20" s="104" t="s">
        <v>22</v>
      </c>
      <c r="C20" s="100">
        <v>4.67</v>
      </c>
      <c r="D20" s="100">
        <v>5.13</v>
      </c>
      <c r="E20" s="100"/>
      <c r="F20" s="100"/>
      <c r="G20" s="101">
        <v>4.7</v>
      </c>
      <c r="H20" s="100"/>
      <c r="I20" s="100"/>
    </row>
    <row r="21" spans="1:9" s="65" customFormat="1" ht="14.25" customHeight="1" x14ac:dyDescent="0.25">
      <c r="A21" s="99">
        <v>1960</v>
      </c>
      <c r="B21" s="104" t="s">
        <v>22</v>
      </c>
      <c r="C21" s="100">
        <v>4.67</v>
      </c>
      <c r="D21" s="100">
        <v>5.18</v>
      </c>
      <c r="E21" s="100"/>
      <c r="F21" s="100"/>
      <c r="G21" s="101">
        <v>4.79</v>
      </c>
      <c r="H21" s="101">
        <v>1.55</v>
      </c>
      <c r="I21" s="101">
        <v>1.55</v>
      </c>
    </row>
    <row r="22" spans="1:9" s="65" customFormat="1" ht="14.25" customHeight="1" x14ac:dyDescent="0.25">
      <c r="A22" s="99">
        <v>1961</v>
      </c>
      <c r="B22" s="104" t="s">
        <v>22</v>
      </c>
      <c r="C22" s="100">
        <v>4.58</v>
      </c>
      <c r="D22" s="100">
        <v>5.09</v>
      </c>
      <c r="E22" s="100"/>
      <c r="F22" s="100"/>
      <c r="G22" s="101">
        <v>4.6500000000000004</v>
      </c>
      <c r="H22" s="101">
        <v>1.65</v>
      </c>
      <c r="I22" s="101">
        <v>1.52</v>
      </c>
    </row>
    <row r="23" spans="1:9" s="65" customFormat="1" ht="14.25" customHeight="1" x14ac:dyDescent="0.25">
      <c r="A23" s="99">
        <v>1962</v>
      </c>
      <c r="B23" s="104" t="s">
        <v>22</v>
      </c>
      <c r="C23" s="100">
        <v>4.8600000000000003</v>
      </c>
      <c r="D23" s="100">
        <v>5.36</v>
      </c>
      <c r="E23" s="100"/>
      <c r="F23" s="100"/>
      <c r="G23" s="101">
        <v>4.93</v>
      </c>
      <c r="H23" s="101">
        <v>1.89</v>
      </c>
      <c r="I23" s="101">
        <v>1.73</v>
      </c>
    </row>
    <row r="24" spans="1:9" s="65" customFormat="1" ht="14.25" customHeight="1" x14ac:dyDescent="0.25">
      <c r="A24" s="99">
        <v>1963</v>
      </c>
      <c r="B24" s="104" t="s">
        <v>22</v>
      </c>
      <c r="C24" s="100">
        <v>4.7699999999999996</v>
      </c>
      <c r="D24" s="100">
        <v>5.36</v>
      </c>
      <c r="E24" s="100"/>
      <c r="F24" s="100"/>
      <c r="G24" s="101">
        <v>4.93</v>
      </c>
      <c r="H24" s="101">
        <v>1.86</v>
      </c>
      <c r="I24" s="101">
        <v>1.73</v>
      </c>
    </row>
    <row r="25" spans="1:9" s="65" customFormat="1" ht="14.25" customHeight="1" x14ac:dyDescent="0.25">
      <c r="A25" s="99">
        <v>1964</v>
      </c>
      <c r="B25" s="104" t="s">
        <v>22</v>
      </c>
      <c r="C25" s="100">
        <v>4.7699999999999996</v>
      </c>
      <c r="D25" s="100">
        <v>5.22</v>
      </c>
      <c r="E25" s="100"/>
      <c r="F25" s="100"/>
      <c r="G25" s="101">
        <v>4.97</v>
      </c>
      <c r="H25" s="101">
        <v>1.86</v>
      </c>
      <c r="I25" s="101">
        <v>1.73</v>
      </c>
    </row>
    <row r="26" spans="1:9" s="65" customFormat="1" ht="14.25" customHeight="1" x14ac:dyDescent="0.25">
      <c r="A26" s="99">
        <v>1965</v>
      </c>
      <c r="B26" s="104" t="s">
        <v>22</v>
      </c>
      <c r="C26" s="100">
        <v>5.36</v>
      </c>
      <c r="D26" s="100">
        <v>5.82</v>
      </c>
      <c r="E26" s="100"/>
      <c r="F26" s="100"/>
      <c r="G26" s="101">
        <v>5.52</v>
      </c>
      <c r="H26" s="101">
        <v>1.86</v>
      </c>
      <c r="I26" s="101">
        <v>1.73</v>
      </c>
    </row>
    <row r="27" spans="1:9" s="65" customFormat="1" ht="14.25" customHeight="1" x14ac:dyDescent="0.25">
      <c r="A27" s="99">
        <v>1966</v>
      </c>
      <c r="B27" s="104" t="s">
        <v>22</v>
      </c>
      <c r="C27" s="100">
        <v>5.36</v>
      </c>
      <c r="D27" s="100">
        <v>5.68</v>
      </c>
      <c r="E27" s="100"/>
      <c r="F27" s="100"/>
      <c r="G27" s="101">
        <v>5.52</v>
      </c>
      <c r="H27" s="101">
        <v>1.86</v>
      </c>
      <c r="I27" s="101">
        <v>1.73</v>
      </c>
    </row>
    <row r="28" spans="1:9" s="65" customFormat="1" ht="14.25" customHeight="1" x14ac:dyDescent="0.25">
      <c r="A28" s="99">
        <v>1967</v>
      </c>
      <c r="B28" s="104" t="s">
        <v>22</v>
      </c>
      <c r="C28" s="100">
        <v>5.73</v>
      </c>
      <c r="D28" s="100">
        <v>6.05</v>
      </c>
      <c r="E28" s="100"/>
      <c r="F28" s="100"/>
      <c r="G28" s="101">
        <v>5.89</v>
      </c>
      <c r="H28" s="101">
        <v>1.86</v>
      </c>
      <c r="I28" s="101">
        <v>1.73</v>
      </c>
    </row>
    <row r="29" spans="1:9" s="65" customFormat="1" ht="14.25" customHeight="1" x14ac:dyDescent="0.25">
      <c r="A29" s="99">
        <v>1968</v>
      </c>
      <c r="B29" s="104" t="s">
        <v>22</v>
      </c>
      <c r="C29" s="100">
        <v>5.77</v>
      </c>
      <c r="D29" s="100">
        <v>6.14</v>
      </c>
      <c r="E29" s="100"/>
      <c r="F29" s="100"/>
      <c r="G29" s="101">
        <v>6.07</v>
      </c>
      <c r="H29" s="101">
        <v>2.06</v>
      </c>
      <c r="I29" s="101">
        <v>1.95</v>
      </c>
    </row>
    <row r="30" spans="1:9" s="65" customFormat="1" ht="14.25" customHeight="1" x14ac:dyDescent="0.25">
      <c r="A30" s="99">
        <v>1969</v>
      </c>
      <c r="B30" s="104" t="s">
        <v>22</v>
      </c>
      <c r="C30" s="100">
        <v>6.57</v>
      </c>
      <c r="D30" s="100">
        <v>6.94</v>
      </c>
      <c r="E30" s="100"/>
      <c r="F30" s="100"/>
      <c r="G30" s="101">
        <v>6.92</v>
      </c>
      <c r="H30" s="101">
        <v>2.09</v>
      </c>
      <c r="I30" s="101">
        <v>1.95</v>
      </c>
    </row>
    <row r="31" spans="1:9" s="65" customFormat="1" ht="14.25" customHeight="1" x14ac:dyDescent="0.25">
      <c r="A31" s="99">
        <v>1970</v>
      </c>
      <c r="B31" s="104" t="s">
        <v>22</v>
      </c>
      <c r="C31" s="100">
        <v>6.78</v>
      </c>
      <c r="D31" s="100">
        <v>7.15</v>
      </c>
      <c r="E31" s="100"/>
      <c r="F31" s="100"/>
      <c r="G31" s="101">
        <v>6.99</v>
      </c>
      <c r="H31" s="101">
        <v>2.17</v>
      </c>
      <c r="I31" s="101">
        <v>2.02</v>
      </c>
    </row>
    <row r="32" spans="1:9" s="65" customFormat="1" ht="14.25" customHeight="1" x14ac:dyDescent="0.25">
      <c r="A32" s="99">
        <v>1971</v>
      </c>
      <c r="B32" s="104" t="s">
        <v>22</v>
      </c>
      <c r="C32" s="100">
        <v>7.06</v>
      </c>
      <c r="D32" s="100">
        <v>7.42</v>
      </c>
      <c r="E32" s="100"/>
      <c r="F32" s="100"/>
      <c r="G32" s="101">
        <v>7.22</v>
      </c>
      <c r="H32" s="101">
        <v>2.34</v>
      </c>
      <c r="I32" s="101">
        <v>2.14</v>
      </c>
    </row>
    <row r="33" spans="1:9" s="65" customFormat="1" ht="14.25" customHeight="1" x14ac:dyDescent="0.25">
      <c r="A33" s="99">
        <v>1972</v>
      </c>
      <c r="B33" s="104" t="s">
        <v>22</v>
      </c>
      <c r="C33" s="100">
        <v>7.26</v>
      </c>
      <c r="D33" s="100">
        <v>7.7</v>
      </c>
      <c r="E33" s="100"/>
      <c r="F33" s="100"/>
      <c r="G33" s="101">
        <v>7.48</v>
      </c>
      <c r="H33" s="101">
        <v>2.4500000000000002</v>
      </c>
      <c r="I33" s="101">
        <v>2.21</v>
      </c>
    </row>
    <row r="34" spans="1:9" s="65" customFormat="1" ht="14.25" customHeight="1" x14ac:dyDescent="0.25">
      <c r="A34" s="99">
        <v>1973</v>
      </c>
      <c r="B34" s="104" t="s">
        <v>22</v>
      </c>
      <c r="C34" s="100">
        <v>7.48</v>
      </c>
      <c r="D34" s="100">
        <v>7.7</v>
      </c>
      <c r="E34" s="100"/>
      <c r="F34" s="100"/>
      <c r="G34" s="101">
        <v>7.48</v>
      </c>
      <c r="H34" s="101">
        <v>2.5099999999999998</v>
      </c>
      <c r="I34" s="101">
        <v>2.27</v>
      </c>
    </row>
    <row r="35" spans="1:9" s="65" customFormat="1" ht="14.25" customHeight="1" x14ac:dyDescent="0.25">
      <c r="A35" s="99">
        <v>1974</v>
      </c>
      <c r="B35" s="104" t="s">
        <v>22</v>
      </c>
      <c r="C35" s="100">
        <v>8.91</v>
      </c>
      <c r="D35" s="100">
        <v>9.24</v>
      </c>
      <c r="E35" s="100"/>
      <c r="F35" s="100"/>
      <c r="G35" s="101">
        <v>9.1300000000000008</v>
      </c>
      <c r="H35" s="101">
        <v>3.39</v>
      </c>
      <c r="I35" s="101">
        <v>3.39</v>
      </c>
    </row>
    <row r="36" spans="1:9" s="65" customFormat="1" ht="14.25" customHeight="1" x14ac:dyDescent="0.25">
      <c r="A36" s="99">
        <v>1975</v>
      </c>
      <c r="B36" s="104" t="s">
        <v>22</v>
      </c>
      <c r="C36" s="100">
        <v>15.62</v>
      </c>
      <c r="D36" s="100">
        <v>15.95</v>
      </c>
      <c r="E36" s="100"/>
      <c r="F36" s="100"/>
      <c r="G36" s="101">
        <v>12.21</v>
      </c>
      <c r="H36" s="101">
        <v>5.0599999999999996</v>
      </c>
      <c r="I36" s="101">
        <v>5.26</v>
      </c>
    </row>
    <row r="37" spans="1:9" s="65" customFormat="1" ht="14.25" customHeight="1" x14ac:dyDescent="0.25">
      <c r="A37" s="99">
        <v>1976</v>
      </c>
      <c r="B37" s="104" t="s">
        <v>22</v>
      </c>
      <c r="C37" s="100">
        <v>16.5</v>
      </c>
      <c r="D37" s="100">
        <v>16.829999999999998</v>
      </c>
      <c r="E37" s="100"/>
      <c r="F37" s="100"/>
      <c r="G37" s="101">
        <v>13.53</v>
      </c>
      <c r="H37" s="101">
        <v>6.49</v>
      </c>
      <c r="I37" s="101">
        <v>6.47</v>
      </c>
    </row>
    <row r="38" spans="1:9" s="65" customFormat="1" ht="14.25" customHeight="1" x14ac:dyDescent="0.25">
      <c r="A38" s="99">
        <v>1977</v>
      </c>
      <c r="B38" s="104" t="s">
        <v>22</v>
      </c>
      <c r="C38" s="100">
        <v>17.05</v>
      </c>
      <c r="D38" s="100">
        <v>17.489999999999998</v>
      </c>
      <c r="E38" s="100"/>
      <c r="F38" s="100"/>
      <c r="G38" s="101">
        <v>17.16</v>
      </c>
      <c r="H38" s="101">
        <v>8.15</v>
      </c>
      <c r="I38" s="101">
        <v>7.93</v>
      </c>
    </row>
    <row r="39" spans="1:9" s="65" customFormat="1" ht="14.25" customHeight="1" x14ac:dyDescent="0.25">
      <c r="A39" s="99">
        <v>1978</v>
      </c>
      <c r="B39" s="104" t="s">
        <v>22</v>
      </c>
      <c r="C39" s="100">
        <v>16.37</v>
      </c>
      <c r="D39" s="100">
        <v>16.760000000000002</v>
      </c>
      <c r="E39" s="100"/>
      <c r="F39" s="100"/>
      <c r="G39" s="101">
        <v>18.57</v>
      </c>
      <c r="H39" s="101">
        <v>8.43</v>
      </c>
      <c r="I39" s="101">
        <v>8.48</v>
      </c>
    </row>
    <row r="40" spans="1:9" s="65" customFormat="1" ht="14.25" customHeight="1" x14ac:dyDescent="0.25">
      <c r="A40" s="99">
        <v>1979</v>
      </c>
      <c r="B40" s="104" t="s">
        <v>22</v>
      </c>
      <c r="C40" s="100">
        <v>17.09</v>
      </c>
      <c r="D40" s="100">
        <v>17.5</v>
      </c>
      <c r="E40" s="100"/>
      <c r="F40" s="100"/>
      <c r="G40" s="101">
        <v>18.420000000000002</v>
      </c>
      <c r="H40" s="101">
        <v>8.3699999999999992</v>
      </c>
      <c r="I40" s="101">
        <v>8.36</v>
      </c>
    </row>
    <row r="41" spans="1:9" s="65" customFormat="1" ht="14.25" customHeight="1" x14ac:dyDescent="0.25">
      <c r="A41" s="99">
        <v>1980</v>
      </c>
      <c r="B41" s="104" t="s">
        <v>22</v>
      </c>
      <c r="C41" s="100">
        <v>25.98</v>
      </c>
      <c r="D41" s="100">
        <v>26.39</v>
      </c>
      <c r="E41" s="100"/>
      <c r="F41" s="100"/>
      <c r="G41" s="101">
        <v>27.8</v>
      </c>
      <c r="H41" s="101">
        <v>13.07</v>
      </c>
      <c r="I41" s="101">
        <v>13.03</v>
      </c>
    </row>
    <row r="42" spans="1:9" s="65" customFormat="1" ht="14.25" customHeight="1" x14ac:dyDescent="0.25">
      <c r="A42" s="99">
        <v>1981</v>
      </c>
      <c r="B42" s="104" t="s">
        <v>22</v>
      </c>
      <c r="C42" s="100">
        <v>28.64</v>
      </c>
      <c r="D42" s="100">
        <v>29.05</v>
      </c>
      <c r="E42" s="100"/>
      <c r="F42" s="100"/>
      <c r="G42" s="101">
        <v>30.7</v>
      </c>
      <c r="H42" s="101">
        <v>15.9</v>
      </c>
      <c r="I42" s="101">
        <v>15.8</v>
      </c>
    </row>
    <row r="43" spans="1:9" s="65" customFormat="1" ht="14.25" customHeight="1" x14ac:dyDescent="0.25">
      <c r="A43" s="99">
        <v>1982</v>
      </c>
      <c r="B43" s="104" t="s">
        <v>22</v>
      </c>
      <c r="C43" s="100">
        <v>34.28</v>
      </c>
      <c r="D43" s="100">
        <v>35.020000000000003</v>
      </c>
      <c r="E43" s="100"/>
      <c r="F43" s="100"/>
      <c r="G43" s="101">
        <v>34.89</v>
      </c>
      <c r="H43" s="101">
        <v>20.329999999999998</v>
      </c>
      <c r="I43" s="101">
        <v>19.68</v>
      </c>
    </row>
    <row r="44" spans="1:9" s="65" customFormat="1" ht="14.25" customHeight="1" x14ac:dyDescent="0.25">
      <c r="A44" s="99">
        <v>1983</v>
      </c>
      <c r="B44" s="104" t="s">
        <v>22</v>
      </c>
      <c r="C44" s="100">
        <v>35.85</v>
      </c>
      <c r="D44" s="100">
        <v>36.700000000000003</v>
      </c>
      <c r="E44" s="100"/>
      <c r="F44" s="100"/>
      <c r="G44" s="101">
        <v>37.64</v>
      </c>
      <c r="H44" s="101">
        <v>22.71</v>
      </c>
      <c r="I44" s="101">
        <v>22.52</v>
      </c>
    </row>
    <row r="45" spans="1:9" s="65" customFormat="1" ht="14.25" customHeight="1" x14ac:dyDescent="0.25">
      <c r="A45" s="99">
        <v>1984</v>
      </c>
      <c r="B45" s="104" t="s">
        <v>22</v>
      </c>
      <c r="C45" s="100">
        <v>39.44</v>
      </c>
      <c r="D45" s="100">
        <v>40.35</v>
      </c>
      <c r="E45" s="100"/>
      <c r="F45" s="100"/>
      <c r="G45" s="101">
        <v>36.78</v>
      </c>
      <c r="H45" s="101">
        <v>19.84</v>
      </c>
      <c r="I45" s="101">
        <v>20.309999999999999</v>
      </c>
    </row>
    <row r="46" spans="1:9" s="65" customFormat="1" ht="14.25" customHeight="1" x14ac:dyDescent="0.25">
      <c r="A46" s="99">
        <v>1985</v>
      </c>
      <c r="B46" s="104" t="s">
        <v>22</v>
      </c>
      <c r="C46" s="100">
        <v>40.71</v>
      </c>
      <c r="D46" s="100">
        <v>41.54</v>
      </c>
      <c r="E46" s="100"/>
      <c r="F46" s="100"/>
      <c r="G46" s="101">
        <v>40.590000000000003</v>
      </c>
      <c r="H46" s="101">
        <v>21.6</v>
      </c>
      <c r="I46" s="101">
        <v>22.62</v>
      </c>
    </row>
    <row r="47" spans="1:9" s="65" customFormat="1" ht="14.25" customHeight="1" x14ac:dyDescent="0.25">
      <c r="A47" s="99">
        <v>1986</v>
      </c>
      <c r="B47" s="104" t="s">
        <v>22</v>
      </c>
      <c r="C47" s="100">
        <v>40.81</v>
      </c>
      <c r="D47" s="100">
        <v>41.63</v>
      </c>
      <c r="E47" s="100"/>
      <c r="F47" s="100"/>
      <c r="G47" s="101">
        <v>41.13</v>
      </c>
      <c r="H47" s="101">
        <v>19.48</v>
      </c>
      <c r="I47" s="101">
        <v>19.47</v>
      </c>
    </row>
    <row r="48" spans="1:9" s="65" customFormat="1" ht="14.25" customHeight="1" x14ac:dyDescent="0.25">
      <c r="A48" s="99">
        <v>1987</v>
      </c>
      <c r="B48" s="104" t="s">
        <v>22</v>
      </c>
      <c r="C48" s="100">
        <v>37.57</v>
      </c>
      <c r="D48" s="100">
        <v>38.42</v>
      </c>
      <c r="E48" s="100"/>
      <c r="F48" s="100"/>
      <c r="G48" s="101">
        <v>35</v>
      </c>
      <c r="H48" s="101">
        <v>13.52</v>
      </c>
      <c r="I48" s="101">
        <v>14.7</v>
      </c>
    </row>
    <row r="49" spans="1:9" s="65" customFormat="1" ht="14.25" customHeight="1" x14ac:dyDescent="0.25">
      <c r="A49" s="99">
        <v>1988</v>
      </c>
      <c r="B49" s="104" t="s">
        <v>22</v>
      </c>
      <c r="C49" s="100">
        <v>35.979999999999997</v>
      </c>
      <c r="D49" s="100">
        <v>36.79</v>
      </c>
      <c r="E49" s="100"/>
      <c r="F49" s="100"/>
      <c r="G49" s="101">
        <v>33.94</v>
      </c>
      <c r="H49" s="101">
        <v>11.97</v>
      </c>
      <c r="I49" s="101">
        <v>12.29</v>
      </c>
    </row>
    <row r="50" spans="1:9" s="65" customFormat="1" ht="14.25" customHeight="1" x14ac:dyDescent="0.25">
      <c r="A50" s="99">
        <v>1989</v>
      </c>
      <c r="B50" s="104" t="s">
        <v>22</v>
      </c>
      <c r="C50" s="100">
        <v>36.36</v>
      </c>
      <c r="D50" s="100">
        <v>37.14</v>
      </c>
      <c r="E50" s="100"/>
      <c r="F50" s="101">
        <v>36.020000000000003</v>
      </c>
      <c r="G50" s="101">
        <v>34.17</v>
      </c>
      <c r="H50" s="101">
        <v>11.41</v>
      </c>
      <c r="I50" s="101">
        <v>11.15</v>
      </c>
    </row>
    <row r="51" spans="1:9" s="65" customFormat="1" ht="14.25" customHeight="1" x14ac:dyDescent="0.25">
      <c r="A51" s="99">
        <v>1990</v>
      </c>
      <c r="B51" s="104" t="s">
        <v>22</v>
      </c>
      <c r="C51" s="100"/>
      <c r="D51" s="100">
        <v>40.92</v>
      </c>
      <c r="E51" s="100"/>
      <c r="F51" s="101">
        <v>38.369999999999997</v>
      </c>
      <c r="G51" s="101">
        <v>39.21</v>
      </c>
      <c r="H51" s="101">
        <v>15.45</v>
      </c>
      <c r="I51" s="101">
        <v>15.46</v>
      </c>
    </row>
    <row r="52" spans="1:9" s="65" customFormat="1" ht="14.25" customHeight="1" x14ac:dyDescent="0.25">
      <c r="A52" s="99">
        <v>1991</v>
      </c>
      <c r="B52" s="104" t="s">
        <v>22</v>
      </c>
      <c r="C52" s="100"/>
      <c r="D52" s="100">
        <v>45.13</v>
      </c>
      <c r="E52" s="101">
        <v>44.38</v>
      </c>
      <c r="F52" s="101">
        <v>42.14</v>
      </c>
      <c r="G52" s="101">
        <v>43.31</v>
      </c>
      <c r="H52" s="101">
        <v>17.52</v>
      </c>
      <c r="I52" s="101">
        <v>17.13</v>
      </c>
    </row>
    <row r="53" spans="1:9" s="65" customFormat="1" ht="14.25" customHeight="1" x14ac:dyDescent="0.25">
      <c r="A53" s="99">
        <v>1992</v>
      </c>
      <c r="B53" s="104" t="s">
        <v>22</v>
      </c>
      <c r="C53" s="100"/>
      <c r="D53" s="100">
        <v>46.93</v>
      </c>
      <c r="E53" s="101">
        <v>45.57</v>
      </c>
      <c r="F53" s="101">
        <v>43.43</v>
      </c>
      <c r="G53" s="101">
        <v>43.19</v>
      </c>
      <c r="H53" s="101">
        <v>12.47</v>
      </c>
      <c r="I53" s="101">
        <v>12.02</v>
      </c>
    </row>
    <row r="54" spans="1:9" s="65" customFormat="1" ht="14.25" customHeight="1" x14ac:dyDescent="0.25">
      <c r="A54" s="99">
        <v>1993</v>
      </c>
      <c r="B54" s="104" t="s">
        <v>22</v>
      </c>
      <c r="C54" s="100"/>
      <c r="D54" s="100">
        <v>51.27</v>
      </c>
      <c r="E54" s="101">
        <v>49.76</v>
      </c>
      <c r="F54" s="101">
        <v>47.13</v>
      </c>
      <c r="G54" s="101">
        <v>47.05</v>
      </c>
      <c r="H54" s="101">
        <v>14.1</v>
      </c>
      <c r="I54" s="101">
        <v>13.52</v>
      </c>
    </row>
    <row r="55" spans="1:9" s="65" customFormat="1" ht="14.25" customHeight="1" x14ac:dyDescent="0.25">
      <c r="A55" s="99">
        <v>1994</v>
      </c>
      <c r="B55" s="104" t="s">
        <v>22</v>
      </c>
      <c r="C55" s="100"/>
      <c r="D55" s="100">
        <v>55.5</v>
      </c>
      <c r="E55" s="101">
        <v>54.48</v>
      </c>
      <c r="F55" s="101">
        <v>50.83</v>
      </c>
      <c r="G55" s="101">
        <v>51.72</v>
      </c>
      <c r="H55" s="101">
        <v>12.94</v>
      </c>
      <c r="I55" s="101">
        <v>12.72</v>
      </c>
    </row>
    <row r="56" spans="1:9" s="65" customFormat="1" ht="14.25" customHeight="1" x14ac:dyDescent="0.25">
      <c r="A56" s="99">
        <v>1995</v>
      </c>
      <c r="B56" s="104" t="s">
        <v>22</v>
      </c>
      <c r="C56" s="100"/>
      <c r="D56" s="100">
        <v>59.11</v>
      </c>
      <c r="E56" s="101">
        <v>58</v>
      </c>
      <c r="F56" s="101">
        <v>53.44</v>
      </c>
      <c r="G56" s="101">
        <v>54.13</v>
      </c>
      <c r="H56" s="101">
        <v>13.32</v>
      </c>
      <c r="I56" s="101">
        <v>13.93</v>
      </c>
    </row>
    <row r="57" spans="1:9" s="65" customFormat="1" ht="14.25" customHeight="1" x14ac:dyDescent="0.25">
      <c r="A57" s="99">
        <v>1996</v>
      </c>
      <c r="B57" s="104" t="s">
        <v>22</v>
      </c>
      <c r="C57" s="100"/>
      <c r="D57" s="100">
        <v>61.97</v>
      </c>
      <c r="E57" s="101">
        <v>61.26</v>
      </c>
      <c r="F57" s="101">
        <v>55.93</v>
      </c>
      <c r="G57" s="101">
        <v>57.43</v>
      </c>
      <c r="H57" s="101">
        <v>15.38</v>
      </c>
      <c r="I57" s="101">
        <v>15.86</v>
      </c>
    </row>
    <row r="58" spans="1:9" s="65" customFormat="1" ht="14.25" customHeight="1" x14ac:dyDescent="0.25">
      <c r="A58" s="99">
        <v>1997</v>
      </c>
      <c r="B58" s="104" t="s">
        <v>22</v>
      </c>
      <c r="C58" s="100"/>
      <c r="D58" s="100">
        <v>65.459999999999994</v>
      </c>
      <c r="E58" s="101">
        <v>69.239999999999995</v>
      </c>
      <c r="F58" s="101">
        <v>61.09</v>
      </c>
      <c r="G58" s="101">
        <v>62.02</v>
      </c>
      <c r="H58" s="101">
        <v>17.13</v>
      </c>
      <c r="I58" s="101">
        <v>18.14</v>
      </c>
    </row>
    <row r="59" spans="1:9" s="65" customFormat="1" ht="14.25" customHeight="1" x14ac:dyDescent="0.25">
      <c r="A59" s="99">
        <v>1998</v>
      </c>
      <c r="B59" s="104" t="s">
        <v>22</v>
      </c>
      <c r="C59" s="100"/>
      <c r="D59" s="100">
        <v>69.03</v>
      </c>
      <c r="E59" s="101">
        <v>73.959999999999994</v>
      </c>
      <c r="F59" s="101">
        <v>63.13</v>
      </c>
      <c r="G59" s="101">
        <v>63.34</v>
      </c>
      <c r="H59" s="101">
        <v>12.92</v>
      </c>
      <c r="I59" s="101">
        <v>13.67</v>
      </c>
    </row>
    <row r="60" spans="1:9" s="65" customFormat="1" ht="14.25" customHeight="1" x14ac:dyDescent="0.25">
      <c r="A60" s="99">
        <v>1999</v>
      </c>
      <c r="B60" s="104" t="s">
        <v>22</v>
      </c>
      <c r="C60" s="100"/>
      <c r="D60" s="100">
        <v>69.61</v>
      </c>
      <c r="E60" s="101">
        <v>79.23</v>
      </c>
      <c r="F60" s="101">
        <v>62.87</v>
      </c>
      <c r="G60" s="101">
        <v>63.95</v>
      </c>
      <c r="H60" s="101">
        <v>9.89</v>
      </c>
      <c r="I60" s="101">
        <v>11.36</v>
      </c>
    </row>
    <row r="61" spans="1:9" s="65" customFormat="1" ht="14.25" customHeight="1" x14ac:dyDescent="0.25">
      <c r="A61" s="99">
        <v>2000</v>
      </c>
      <c r="B61" s="104" t="s">
        <v>22</v>
      </c>
      <c r="C61" s="100"/>
      <c r="D61" s="100">
        <v>80.84</v>
      </c>
      <c r="E61" s="101">
        <v>84.15</v>
      </c>
      <c r="F61" s="101">
        <v>75.38</v>
      </c>
      <c r="G61" s="101">
        <v>77.75</v>
      </c>
      <c r="H61" s="101">
        <v>17.84</v>
      </c>
      <c r="I61" s="101">
        <v>18.149999999999999</v>
      </c>
    </row>
    <row r="62" spans="1:9" s="65" customFormat="1" ht="14.25" customHeight="1" x14ac:dyDescent="0.25">
      <c r="A62" s="99">
        <v>2001</v>
      </c>
      <c r="B62" s="104" t="s">
        <v>22</v>
      </c>
      <c r="C62" s="100"/>
      <c r="D62" s="100">
        <v>82.19</v>
      </c>
      <c r="E62" s="101">
        <v>85.06</v>
      </c>
      <c r="F62" s="101">
        <v>76.849999999999994</v>
      </c>
      <c r="G62" s="101">
        <v>81.63</v>
      </c>
      <c r="H62" s="101">
        <v>19.86</v>
      </c>
      <c r="I62" s="101">
        <v>20.46</v>
      </c>
    </row>
    <row r="63" spans="1:9" s="65" customFormat="1" ht="14.25" customHeight="1" x14ac:dyDescent="0.25">
      <c r="A63" s="99">
        <v>2002</v>
      </c>
      <c r="B63" s="104" t="s">
        <v>22</v>
      </c>
      <c r="C63" s="100"/>
      <c r="D63" s="79">
        <v>75.94</v>
      </c>
      <c r="E63" s="101">
        <v>78.48</v>
      </c>
      <c r="F63" s="101">
        <v>69.900000000000006</v>
      </c>
      <c r="G63" s="101">
        <v>74.650000000000006</v>
      </c>
      <c r="H63" s="101">
        <v>14.61</v>
      </c>
      <c r="I63" s="101">
        <v>14.71</v>
      </c>
    </row>
    <row r="64" spans="1:9" s="65" customFormat="1" ht="14.25" customHeight="1" x14ac:dyDescent="0.25">
      <c r="A64" s="99">
        <v>2003</v>
      </c>
      <c r="B64" s="104" t="str">
        <f>B63</f>
        <v>January</v>
      </c>
      <c r="C64" s="100"/>
      <c r="D64" s="79">
        <v>78.150000000000006</v>
      </c>
      <c r="E64" s="101">
        <v>80.47</v>
      </c>
      <c r="F64" s="101">
        <v>74.95</v>
      </c>
      <c r="G64" s="101">
        <v>76.38</v>
      </c>
      <c r="H64" s="101">
        <v>17.829999999999998</v>
      </c>
      <c r="I64" s="101">
        <v>18.63</v>
      </c>
    </row>
    <row r="65" spans="1:9" s="65" customFormat="1" ht="14.25" customHeight="1" x14ac:dyDescent="0.25">
      <c r="A65" s="99">
        <v>2004</v>
      </c>
      <c r="B65" s="104" t="str">
        <f>B64</f>
        <v>January</v>
      </c>
      <c r="C65" s="100"/>
      <c r="D65" s="79">
        <v>80.040000000000006</v>
      </c>
      <c r="E65" s="101">
        <v>81.489999999999995</v>
      </c>
      <c r="F65" s="101">
        <v>76.2</v>
      </c>
      <c r="G65" s="101">
        <v>77.92</v>
      </c>
      <c r="H65" s="101">
        <v>18.329999999999998</v>
      </c>
      <c r="I65" s="101">
        <v>18.95</v>
      </c>
    </row>
    <row r="66" spans="1:9" s="65" customFormat="1" ht="14.25" customHeight="1" x14ac:dyDescent="0.25">
      <c r="A66" s="99">
        <v>2005</v>
      </c>
      <c r="B66" s="104" t="str">
        <f>B65</f>
        <v>January</v>
      </c>
      <c r="C66" s="100"/>
      <c r="D66" s="79">
        <v>87.16</v>
      </c>
      <c r="E66" s="101">
        <v>87.43</v>
      </c>
      <c r="F66" s="101">
        <v>78.989999999999995</v>
      </c>
      <c r="G66" s="101">
        <v>84.15</v>
      </c>
      <c r="H66" s="101">
        <v>22.16</v>
      </c>
      <c r="I66" s="101">
        <v>23.99</v>
      </c>
    </row>
    <row r="67" spans="1:9" s="65" customFormat="1" ht="14.25" customHeight="1" x14ac:dyDescent="0.25">
      <c r="A67" s="99">
        <v>2006</v>
      </c>
      <c r="B67" s="104" t="str">
        <f>B66</f>
        <v>January</v>
      </c>
      <c r="C67" s="100"/>
      <c r="D67" s="100"/>
      <c r="E67" s="101">
        <v>94.73</v>
      </c>
      <c r="F67" s="101">
        <v>88.84</v>
      </c>
      <c r="G67" s="101">
        <v>93.07</v>
      </c>
      <c r="H67" s="101">
        <v>31.58</v>
      </c>
      <c r="I67" s="101">
        <v>33.6</v>
      </c>
    </row>
    <row r="68" spans="1:9" s="65" customFormat="1" ht="14.25" customHeight="1" x14ac:dyDescent="0.25">
      <c r="A68" s="99">
        <v>2007</v>
      </c>
      <c r="B68" s="104" t="str">
        <f>B67</f>
        <v>January</v>
      </c>
      <c r="C68" s="100"/>
      <c r="D68" s="100"/>
      <c r="E68" s="101">
        <v>94.8</v>
      </c>
      <c r="F68" s="101">
        <v>86.91</v>
      </c>
      <c r="G68" s="101">
        <v>91.44</v>
      </c>
      <c r="H68" s="101">
        <v>30.88</v>
      </c>
      <c r="I68" s="101">
        <v>34.03</v>
      </c>
    </row>
    <row r="69" spans="1:9" s="65" customFormat="1" ht="14.25" customHeight="1" x14ac:dyDescent="0.25">
      <c r="A69" s="99">
        <v>2008</v>
      </c>
      <c r="B69" s="104" t="str">
        <f>B67</f>
        <v>January</v>
      </c>
      <c r="C69" s="100"/>
      <c r="D69" s="99"/>
      <c r="E69" s="101">
        <v>110.59</v>
      </c>
      <c r="F69" s="101">
        <v>103.71</v>
      </c>
      <c r="G69" s="101">
        <v>108.7</v>
      </c>
      <c r="H69" s="101">
        <v>43.9</v>
      </c>
      <c r="I69" s="101">
        <v>51.01</v>
      </c>
    </row>
    <row r="70" spans="1:9" s="65" customFormat="1" ht="14.25" customHeight="1" x14ac:dyDescent="0.25">
      <c r="A70" s="99">
        <v>2009</v>
      </c>
      <c r="B70" s="104" t="str">
        <f>B68</f>
        <v>January</v>
      </c>
      <c r="C70" s="100"/>
      <c r="D70" s="99"/>
      <c r="E70" s="101">
        <v>93.3</v>
      </c>
      <c r="F70" s="101">
        <v>86.33</v>
      </c>
      <c r="G70" s="101">
        <v>98.74</v>
      </c>
      <c r="H70" s="101">
        <v>36.01</v>
      </c>
      <c r="I70" s="101">
        <v>43.83</v>
      </c>
    </row>
    <row r="71" spans="1:9" s="65" customFormat="1" ht="14.25" customHeight="1" x14ac:dyDescent="0.25">
      <c r="A71" s="99">
        <v>2010</v>
      </c>
      <c r="B71" s="104" t="str">
        <f>B69</f>
        <v>January</v>
      </c>
      <c r="C71" s="100"/>
      <c r="D71" s="99"/>
      <c r="E71" s="101">
        <v>118.5292747347911</v>
      </c>
      <c r="F71" s="101">
        <v>111.488838</v>
      </c>
      <c r="G71" s="101">
        <v>113.31100445481543</v>
      </c>
      <c r="H71" s="101">
        <v>42.490195895522398</v>
      </c>
      <c r="I71" s="101">
        <v>50.639435492592192</v>
      </c>
    </row>
    <row r="72" spans="1:9" s="65" customFormat="1" ht="14.25" customHeight="1" x14ac:dyDescent="0.25">
      <c r="A72" s="99">
        <v>2011</v>
      </c>
      <c r="B72" s="104" t="str">
        <f>B70</f>
        <v>January</v>
      </c>
      <c r="C72" s="100"/>
      <c r="D72" s="99"/>
      <c r="E72" s="101">
        <v>134.83284167794312</v>
      </c>
      <c r="F72" s="101">
        <v>127.52571590030338</v>
      </c>
      <c r="G72" s="101">
        <v>132.07785401783238</v>
      </c>
      <c r="H72" s="101">
        <v>55.136714367487123</v>
      </c>
      <c r="I72" s="101">
        <v>61.901547570436918</v>
      </c>
    </row>
    <row r="73" spans="1:9" s="65" customFormat="1" ht="14.25" customHeight="1" x14ac:dyDescent="0.25">
      <c r="A73" s="99">
        <v>2012</v>
      </c>
      <c r="B73" s="104" t="s">
        <v>22</v>
      </c>
      <c r="C73" s="100"/>
      <c r="D73" s="99"/>
      <c r="E73" s="101">
        <v>140.39533152909337</v>
      </c>
      <c r="F73" s="101">
        <v>132.88733924216288</v>
      </c>
      <c r="G73" s="101">
        <v>141.34450130143435</v>
      </c>
      <c r="H73" s="101">
        <v>61.037361899845124</v>
      </c>
      <c r="I73" s="101">
        <v>70.744632471728593</v>
      </c>
    </row>
    <row r="74" spans="1:9" s="65" customFormat="1" ht="14.25" customHeight="1" x14ac:dyDescent="0.25">
      <c r="A74" s="99">
        <v>2013</v>
      </c>
      <c r="B74" s="104" t="s">
        <v>22</v>
      </c>
      <c r="C74" s="100"/>
      <c r="D74" s="99"/>
      <c r="E74" s="101">
        <v>139.35154647769906</v>
      </c>
      <c r="F74" s="101">
        <v>131.70957799999999</v>
      </c>
      <c r="G74" s="101">
        <v>139.45832245102966</v>
      </c>
      <c r="H74" s="101">
        <v>57.852490523123578</v>
      </c>
      <c r="I74" s="101">
        <v>68.986217732884398</v>
      </c>
    </row>
    <row r="75" spans="1:9" s="65" customFormat="1" ht="14.25" customHeight="1" x14ac:dyDescent="0.25">
      <c r="A75" s="99">
        <v>2014</v>
      </c>
      <c r="B75" s="104" t="s">
        <v>22</v>
      </c>
      <c r="C75" s="100"/>
      <c r="D75" s="99"/>
      <c r="E75" s="101">
        <v>137.77164832966596</v>
      </c>
      <c r="F75" s="101">
        <v>130.163805</v>
      </c>
      <c r="G75" s="101">
        <v>138.10668699999999</v>
      </c>
      <c r="H75" s="101">
        <v>55.668187971378849</v>
      </c>
      <c r="I75" s="101">
        <v>66.67570230939576</v>
      </c>
    </row>
    <row r="76" spans="1:9" s="65" customFormat="1" ht="14.25" customHeight="1" x14ac:dyDescent="0.25">
      <c r="A76" s="99">
        <v>2015</v>
      </c>
      <c r="B76" s="104" t="s">
        <v>22</v>
      </c>
      <c r="C76" s="100"/>
      <c r="D76" s="99"/>
      <c r="E76" s="101">
        <v>116.2243203907766</v>
      </c>
      <c r="F76" s="101">
        <v>108.44509033561255</v>
      </c>
      <c r="G76" s="101">
        <v>115.84513017206709</v>
      </c>
      <c r="H76" s="101">
        <v>36.432616999999993</v>
      </c>
      <c r="I76" s="101">
        <v>46.331202999999995</v>
      </c>
    </row>
    <row r="77" spans="1:9" s="65" customFormat="1" ht="14.25" customHeight="1" x14ac:dyDescent="0.25">
      <c r="A77" s="99">
        <v>2016</v>
      </c>
      <c r="B77" s="104" t="s">
        <v>22</v>
      </c>
      <c r="C77" s="100"/>
      <c r="D77" s="99"/>
      <c r="E77" s="101">
        <v>110.2438577715543</v>
      </c>
      <c r="F77" s="101">
        <v>101.74238646628896</v>
      </c>
      <c r="G77" s="101">
        <v>102.52259599999999</v>
      </c>
      <c r="H77" s="101">
        <v>22.813000000000002</v>
      </c>
      <c r="I77" s="101">
        <v>35.185762999999994</v>
      </c>
    </row>
    <row r="78" spans="1:9" s="65" customFormat="1" ht="14.25" customHeight="1" x14ac:dyDescent="0.25">
      <c r="A78" s="99">
        <v>2017</v>
      </c>
      <c r="B78" s="104" t="s">
        <v>22</v>
      </c>
      <c r="C78" s="100"/>
      <c r="D78" s="99"/>
      <c r="E78" s="101">
        <v>127.85468793758751</v>
      </c>
      <c r="F78" s="101">
        <v>118.69498198043139</v>
      </c>
      <c r="G78" s="101">
        <v>121.99151200000001</v>
      </c>
      <c r="H78" s="101">
        <v>40.68</v>
      </c>
      <c r="I78" s="101">
        <v>51.987026999999998</v>
      </c>
    </row>
    <row r="79" spans="1:9" s="65" customFormat="1" ht="14.25" customHeight="1" x14ac:dyDescent="0.25">
      <c r="A79" s="99">
        <v>2018</v>
      </c>
      <c r="B79" s="104" t="s">
        <v>22</v>
      </c>
      <c r="C79" s="100"/>
      <c r="D79" s="99"/>
      <c r="E79" s="101">
        <v>130.512359</v>
      </c>
      <c r="F79" s="101">
        <v>121.16115017585402</v>
      </c>
      <c r="G79" s="101">
        <v>124.55389200000002</v>
      </c>
      <c r="H79" s="101">
        <v>45.918999999999997</v>
      </c>
      <c r="I79" s="101">
        <v>55.511188999999995</v>
      </c>
    </row>
    <row r="80" spans="1:9" s="65" customFormat="1" ht="14.25" customHeight="1" x14ac:dyDescent="0.25">
      <c r="A80" s="99">
        <v>2019</v>
      </c>
      <c r="B80" s="104" t="s">
        <v>22</v>
      </c>
      <c r="C80" s="100"/>
      <c r="D80" s="99"/>
      <c r="E80" s="101">
        <v>129.554945</v>
      </c>
      <c r="F80" s="101">
        <v>119.45654401687585</v>
      </c>
      <c r="G80" s="101">
        <v>129.268337</v>
      </c>
      <c r="H80" s="101">
        <v>46.58700000000001</v>
      </c>
      <c r="I80" s="101">
        <v>56.722091999999996</v>
      </c>
    </row>
    <row r="81" spans="1:9" s="65" customFormat="1" ht="14.25" customHeight="1" x14ac:dyDescent="0.25">
      <c r="A81" s="99">
        <v>2020</v>
      </c>
      <c r="B81" s="104" t="s">
        <v>22</v>
      </c>
      <c r="C81" s="100"/>
      <c r="D81" s="99"/>
      <c r="E81" s="101">
        <v>139.21163100000001</v>
      </c>
      <c r="F81" s="102">
        <v>127.14053499783053</v>
      </c>
      <c r="G81" s="102">
        <v>132.63434700000005</v>
      </c>
      <c r="H81" s="101">
        <v>48.196999999999996</v>
      </c>
      <c r="I81" s="101">
        <v>59.820064999999992</v>
      </c>
    </row>
    <row r="82" spans="1:9" s="65" customFormat="1" ht="14.25" customHeight="1" x14ac:dyDescent="0.25">
      <c r="A82" s="99">
        <v>2021</v>
      </c>
      <c r="B82" s="104" t="s">
        <v>22</v>
      </c>
      <c r="C82" s="99"/>
      <c r="D82" s="99"/>
      <c r="E82" s="101">
        <v>130.17470500000002</v>
      </c>
      <c r="F82" s="101">
        <v>117.25180097462729</v>
      </c>
      <c r="G82" s="101">
        <v>121.73464200000002</v>
      </c>
      <c r="H82" s="101">
        <v>34.623999999999995</v>
      </c>
      <c r="I82" s="101">
        <v>49.851803999999994</v>
      </c>
    </row>
    <row r="83" spans="1:9" s="65" customFormat="1" ht="14.25" customHeight="1" x14ac:dyDescent="0.25">
      <c r="A83" s="99">
        <v>2022</v>
      </c>
      <c r="B83" s="104" t="s">
        <v>22</v>
      </c>
      <c r="C83" s="100"/>
      <c r="D83" s="99"/>
      <c r="E83" s="101">
        <v>156.99260000000001</v>
      </c>
      <c r="F83" s="101">
        <v>144.92449999999999</v>
      </c>
      <c r="G83" s="101">
        <v>148.74289999999999</v>
      </c>
      <c r="H83" s="101">
        <v>53.924999999999997</v>
      </c>
      <c r="I83" s="101">
        <v>71.876199999999997</v>
      </c>
    </row>
    <row r="84" spans="1:9" s="65" customFormat="1" ht="14.25" customHeight="1" x14ac:dyDescent="0.25">
      <c r="A84" s="99">
        <v>2023</v>
      </c>
      <c r="B84" s="104" t="s">
        <v>22</v>
      </c>
      <c r="C84" s="100"/>
      <c r="D84" s="99"/>
      <c r="E84" s="103">
        <v>162.02352921363826</v>
      </c>
      <c r="F84" s="103">
        <v>148.45071213621574</v>
      </c>
      <c r="G84" s="103">
        <v>171.270937</v>
      </c>
      <c r="H84" s="103">
        <v>74.787999999999997</v>
      </c>
      <c r="I84" s="103">
        <v>92.105607000000006</v>
      </c>
    </row>
    <row r="85" spans="1:9" s="65" customFormat="1" ht="14.25" customHeight="1" x14ac:dyDescent="0.25">
      <c r="A85" s="99">
        <v>2024</v>
      </c>
      <c r="B85" s="104" t="s">
        <v>22</v>
      </c>
      <c r="C85" s="100"/>
      <c r="D85" s="99"/>
      <c r="E85" s="103">
        <v>153.15646661661123</v>
      </c>
      <c r="F85" s="103">
        <v>139.36021812596036</v>
      </c>
      <c r="G85" s="103">
        <v>147.83189499999997</v>
      </c>
      <c r="H85" s="103">
        <v>62.935000000000002</v>
      </c>
      <c r="I85" s="103">
        <v>75.359500999999995</v>
      </c>
    </row>
    <row r="86" spans="1:9" s="65" customFormat="1" x14ac:dyDescent="0.25">
      <c r="A86" s="99">
        <v>2025</v>
      </c>
      <c r="B86" s="104" t="s">
        <v>22</v>
      </c>
      <c r="C86" s="100"/>
      <c r="D86" s="99"/>
      <c r="E86" s="103">
        <v>149.32677598377308</v>
      </c>
      <c r="F86" s="103">
        <v>136.75740321165972</v>
      </c>
      <c r="G86" s="103">
        <v>143.416042</v>
      </c>
      <c r="H86" s="103">
        <v>56.643999999999998</v>
      </c>
      <c r="I86" s="103">
        <v>74.680828000000005</v>
      </c>
    </row>
    <row r="87" spans="1:9" s="65" customFormat="1" x14ac:dyDescent="0.25">
      <c r="A87" s="99">
        <v>2026</v>
      </c>
      <c r="B87" s="104" t="s">
        <v>22</v>
      </c>
      <c r="C87" s="37"/>
      <c r="D87" s="33"/>
      <c r="E87" s="103">
        <v>149.00372256152167</v>
      </c>
      <c r="F87" s="103">
        <v>133.19472434705608</v>
      </c>
      <c r="G87" s="103">
        <v>142.41128200000006</v>
      </c>
      <c r="H87" s="103">
        <v>51.843000000000004</v>
      </c>
      <c r="I87" s="103">
        <v>64.430279999999996</v>
      </c>
    </row>
  </sheetData>
  <phoneticPr fontId="2" type="noConversion"/>
  <pageMargins left="0.74803149606299213" right="0.74803149606299213" top="0.98425196850393704" bottom="0.98425196850393704" header="0.51181102362204722" footer="0.51181102362204722"/>
  <pageSetup paperSize="9" orientation="portrait" horizontalDpi="4294967292"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E47-65DD-42BE-AD82-DFB4A020040B}">
  <sheetPr>
    <tabColor theme="4" tint="0.39997558519241921"/>
    <pageSetUpPr fitToPage="1"/>
  </sheetPr>
  <dimension ref="A1:U45"/>
  <sheetViews>
    <sheetView showGridLines="0" zoomScaleNormal="100" workbookViewId="0"/>
  </sheetViews>
  <sheetFormatPr defaultColWidth="8.6328125" defaultRowHeight="12.5" x14ac:dyDescent="0.25"/>
  <sheetData>
    <row r="1" spans="1:21" ht="18" customHeight="1" x14ac:dyDescent="0.25">
      <c r="A1" s="55" t="s">
        <v>47</v>
      </c>
    </row>
    <row r="2" spans="1:21" ht="18" customHeight="1" x14ac:dyDescent="0.25"/>
    <row r="3" spans="1:21" ht="18" customHeight="1" x14ac:dyDescent="0.25"/>
    <row r="4" spans="1:21" ht="13" x14ac:dyDescent="0.3">
      <c r="A4" s="56" t="s">
        <v>48</v>
      </c>
      <c r="K4" s="56" t="s">
        <v>49</v>
      </c>
      <c r="U4" s="56" t="s">
        <v>50</v>
      </c>
    </row>
    <row r="25" spans="1:11" ht="13" x14ac:dyDescent="0.3">
      <c r="A25" s="56" t="s">
        <v>51</v>
      </c>
      <c r="K25" s="56" t="s">
        <v>52</v>
      </c>
    </row>
    <row r="45" spans="1:1" ht="14" x14ac:dyDescent="0.3">
      <c r="A45" s="57" t="s">
        <v>8</v>
      </c>
    </row>
  </sheetData>
  <hyperlinks>
    <hyperlink ref="A45" location="Contents!A1" display="Return to Contents Page" xr:uid="{3FC189E5-671A-4440-88D0-470E37784A20}"/>
  </hyperlinks>
  <pageMargins left="0.31496062992125984" right="0.31496062992125984" top="0.35433070866141736" bottom="0.35433070866141736"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FB97-8B74-4984-9839-9FF1DF9ABC7F}">
  <sheetPr codeName="Sheet10">
    <tabColor theme="3"/>
  </sheetPr>
  <dimension ref="A1:V19"/>
  <sheetViews>
    <sheetView showGridLines="0" zoomScaleNormal="100" workbookViewId="0"/>
  </sheetViews>
  <sheetFormatPr defaultColWidth="9.36328125" defaultRowHeight="12.5" x14ac:dyDescent="0.25"/>
  <sheetData>
    <row r="1" spans="1:22" ht="18" customHeight="1" x14ac:dyDescent="0.35">
      <c r="A1" s="58" t="s">
        <v>46</v>
      </c>
      <c r="B1" s="59"/>
      <c r="C1" s="59"/>
      <c r="D1" s="59"/>
      <c r="E1" s="59"/>
      <c r="F1" s="59"/>
      <c r="G1" s="59"/>
      <c r="H1" s="59"/>
      <c r="I1" s="59"/>
      <c r="J1" s="59"/>
      <c r="K1" s="59"/>
      <c r="L1" s="59"/>
      <c r="M1" s="59"/>
      <c r="N1" s="59"/>
      <c r="O1" s="59"/>
      <c r="P1" s="59"/>
      <c r="Q1" s="59"/>
      <c r="R1" s="59"/>
      <c r="S1" s="59"/>
      <c r="T1" s="59"/>
      <c r="U1" s="59"/>
      <c r="V1" s="59"/>
    </row>
    <row r="2" spans="1:22" ht="18" customHeight="1" x14ac:dyDescent="0.3">
      <c r="A2" s="60" t="s">
        <v>24</v>
      </c>
      <c r="B2" s="61"/>
      <c r="C2" s="59"/>
      <c r="D2" s="59"/>
      <c r="E2" s="59"/>
      <c r="F2" s="59"/>
      <c r="G2" s="59"/>
      <c r="H2" s="59"/>
      <c r="I2" s="59"/>
      <c r="J2" s="59"/>
      <c r="K2" s="59"/>
      <c r="L2" s="59"/>
      <c r="M2" s="59"/>
      <c r="N2" s="59"/>
      <c r="O2" s="59"/>
      <c r="P2" s="59"/>
      <c r="Q2" s="59"/>
      <c r="R2" s="59"/>
      <c r="S2" s="59"/>
      <c r="T2" s="59"/>
      <c r="U2" s="59"/>
      <c r="V2" s="59"/>
    </row>
    <row r="3" spans="1:22" s="10" customFormat="1" ht="18" customHeight="1" x14ac:dyDescent="0.3">
      <c r="A3" s="61" t="s">
        <v>135</v>
      </c>
      <c r="B3" s="49"/>
      <c r="C3" s="49"/>
      <c r="D3" s="49"/>
      <c r="E3" s="49"/>
      <c r="F3" s="49"/>
      <c r="G3" s="49"/>
      <c r="H3" s="49"/>
      <c r="I3" s="49"/>
      <c r="J3" s="49"/>
      <c r="K3" s="49"/>
      <c r="L3" s="49"/>
      <c r="M3" s="49"/>
      <c r="N3" s="49"/>
      <c r="O3" s="49"/>
      <c r="P3" s="49"/>
      <c r="Q3" s="49"/>
      <c r="R3" s="49"/>
      <c r="S3" s="49"/>
      <c r="T3" s="49"/>
      <c r="U3" s="49"/>
      <c r="V3" s="49"/>
    </row>
    <row r="4" spans="1:22" s="10" customFormat="1" ht="18" customHeight="1" x14ac:dyDescent="0.3">
      <c r="A4" s="61" t="s">
        <v>25</v>
      </c>
      <c r="B4" s="49"/>
      <c r="C4" s="49"/>
      <c r="D4" s="49"/>
      <c r="E4" s="49"/>
      <c r="F4" s="49"/>
      <c r="G4" s="49"/>
      <c r="H4" s="49"/>
      <c r="I4" s="49"/>
      <c r="J4" s="49"/>
      <c r="K4" s="49"/>
      <c r="L4" s="49"/>
      <c r="M4" s="49"/>
      <c r="N4" s="49"/>
      <c r="O4" s="49"/>
      <c r="P4" s="49"/>
      <c r="Q4" s="49"/>
      <c r="R4" s="49"/>
      <c r="S4" s="49"/>
      <c r="T4" s="49"/>
      <c r="U4" s="49"/>
      <c r="V4" s="49"/>
    </row>
    <row r="5" spans="1:22" s="10" customFormat="1" ht="18" customHeight="1" x14ac:dyDescent="0.3">
      <c r="A5" s="61" t="s">
        <v>111</v>
      </c>
      <c r="B5" s="49"/>
      <c r="C5" s="49"/>
      <c r="D5" s="49"/>
      <c r="E5" s="49"/>
      <c r="F5" s="49"/>
      <c r="G5" s="49"/>
      <c r="H5" s="49"/>
      <c r="I5" s="49"/>
      <c r="J5" s="49"/>
      <c r="K5" s="49"/>
      <c r="L5" s="49"/>
      <c r="M5" s="49"/>
      <c r="N5" s="49"/>
      <c r="O5" s="49"/>
      <c r="P5" s="49"/>
      <c r="Q5" s="49"/>
      <c r="R5" s="49"/>
      <c r="S5" s="49"/>
      <c r="T5" s="49"/>
      <c r="U5" s="49"/>
      <c r="V5" s="49"/>
    </row>
    <row r="6" spans="1:22" s="10" customFormat="1" ht="18" customHeight="1" x14ac:dyDescent="0.3">
      <c r="A6" s="61" t="s">
        <v>112</v>
      </c>
      <c r="B6" s="49"/>
      <c r="C6" s="49"/>
      <c r="D6" s="49"/>
      <c r="E6" s="49"/>
      <c r="F6" s="49"/>
      <c r="G6" s="49"/>
      <c r="H6" s="49"/>
      <c r="I6" s="49"/>
      <c r="J6" s="49"/>
      <c r="K6" s="49"/>
      <c r="L6" s="49"/>
      <c r="M6" s="49"/>
      <c r="N6" s="49"/>
      <c r="O6" s="49"/>
      <c r="P6" s="49"/>
      <c r="Q6" s="49"/>
      <c r="R6" s="49"/>
      <c r="S6" s="49"/>
      <c r="T6" s="49"/>
      <c r="U6" s="49"/>
      <c r="V6" s="49"/>
    </row>
    <row r="7" spans="1:22" s="10" customFormat="1" ht="18" customHeight="1" x14ac:dyDescent="0.3">
      <c r="A7" s="61" t="s">
        <v>26</v>
      </c>
      <c r="B7" s="49"/>
      <c r="C7" s="49"/>
      <c r="D7" s="49"/>
      <c r="E7" s="49"/>
      <c r="F7" s="49"/>
      <c r="G7" s="49"/>
      <c r="H7" s="49"/>
      <c r="I7" s="49"/>
      <c r="J7" s="49"/>
      <c r="K7" s="49"/>
      <c r="L7" s="49"/>
      <c r="M7" s="49"/>
      <c r="N7" s="49"/>
      <c r="O7" s="49"/>
      <c r="P7" s="49"/>
      <c r="Q7" s="49"/>
      <c r="R7" s="49"/>
      <c r="S7" s="49"/>
      <c r="T7" s="49"/>
      <c r="U7" s="49"/>
      <c r="V7" s="49"/>
    </row>
    <row r="8" spans="1:22" s="10" customFormat="1" ht="18" customHeight="1" x14ac:dyDescent="0.3">
      <c r="A8" s="6" t="s">
        <v>54</v>
      </c>
      <c r="B8" s="49"/>
      <c r="C8" s="49"/>
      <c r="D8" s="49"/>
      <c r="E8" s="49"/>
      <c r="F8" s="49"/>
      <c r="G8" s="49"/>
      <c r="H8" s="49"/>
      <c r="I8" s="49"/>
      <c r="J8" s="49"/>
      <c r="K8" s="49"/>
      <c r="L8" s="49"/>
      <c r="M8" s="49"/>
      <c r="N8" s="49"/>
      <c r="O8" s="49"/>
      <c r="P8" s="49"/>
      <c r="Q8" s="49"/>
      <c r="R8" s="49"/>
      <c r="S8" s="49"/>
      <c r="T8" s="49"/>
      <c r="U8" s="49"/>
      <c r="V8" s="49"/>
    </row>
    <row r="9" spans="1:22" s="10" customFormat="1" ht="18" customHeight="1" x14ac:dyDescent="0.3">
      <c r="A9" s="61" t="s">
        <v>27</v>
      </c>
      <c r="B9" s="62"/>
      <c r="C9" s="49"/>
      <c r="D9" s="49"/>
      <c r="E9" s="49"/>
      <c r="F9" s="49"/>
      <c r="G9" s="49"/>
      <c r="H9" s="49"/>
      <c r="I9" s="49"/>
      <c r="J9" s="49"/>
      <c r="K9" s="49"/>
      <c r="L9" s="49"/>
      <c r="M9" s="49"/>
      <c r="N9" s="49"/>
      <c r="O9" s="49"/>
      <c r="P9" s="49"/>
      <c r="Q9" s="49"/>
      <c r="R9" s="49"/>
      <c r="S9" s="49"/>
      <c r="T9" s="49"/>
      <c r="U9" s="49"/>
      <c r="V9" s="49"/>
    </row>
    <row r="10" spans="1:22" s="10" customFormat="1" ht="18" customHeight="1" x14ac:dyDescent="0.3">
      <c r="A10" s="6" t="s">
        <v>146</v>
      </c>
      <c r="B10" s="62"/>
      <c r="C10" s="49"/>
      <c r="D10" s="49"/>
      <c r="E10" s="49"/>
      <c r="F10" s="49"/>
      <c r="G10" s="49"/>
      <c r="H10" s="49"/>
      <c r="I10" s="49"/>
      <c r="J10" s="49"/>
      <c r="K10" s="49"/>
      <c r="L10" s="49"/>
      <c r="M10" s="49"/>
      <c r="N10" s="49"/>
      <c r="O10" s="49"/>
      <c r="P10" s="49"/>
      <c r="Q10" s="49"/>
      <c r="R10" s="49"/>
      <c r="S10" s="49"/>
      <c r="T10" s="49"/>
      <c r="U10" s="49"/>
      <c r="V10" s="49"/>
    </row>
    <row r="11" spans="1:22" s="10" customFormat="1" ht="18" customHeight="1" x14ac:dyDescent="0.3">
      <c r="A11" s="61" t="s">
        <v>113</v>
      </c>
      <c r="B11" s="49"/>
      <c r="C11" s="49"/>
      <c r="D11" s="49"/>
      <c r="E11" s="49"/>
      <c r="F11" s="49"/>
      <c r="G11" s="49"/>
      <c r="H11" s="49"/>
      <c r="I11" s="49"/>
      <c r="J11" s="49"/>
      <c r="K11" s="49"/>
      <c r="L11" s="49"/>
      <c r="M11" s="49"/>
      <c r="N11" s="49"/>
      <c r="O11" s="49"/>
      <c r="P11" s="49"/>
      <c r="Q11" s="49"/>
      <c r="R11" s="49"/>
      <c r="S11" s="49"/>
      <c r="T11" s="49"/>
      <c r="U11" s="49"/>
      <c r="V11" s="49"/>
    </row>
    <row r="12" spans="1:22" s="10" customFormat="1" ht="36" customHeight="1" x14ac:dyDescent="0.35">
      <c r="A12" s="63" t="s">
        <v>28</v>
      </c>
      <c r="B12" s="62"/>
      <c r="C12" s="49"/>
      <c r="D12" s="49"/>
      <c r="E12" s="49"/>
      <c r="F12" s="49"/>
      <c r="G12" s="49"/>
      <c r="H12" s="49"/>
      <c r="I12" s="49"/>
      <c r="J12" s="49"/>
      <c r="K12" s="49"/>
      <c r="L12" s="49"/>
      <c r="M12" s="49"/>
      <c r="N12" s="49"/>
      <c r="O12" s="49"/>
      <c r="P12" s="49"/>
      <c r="Q12" s="49"/>
      <c r="R12" s="49"/>
      <c r="S12" s="49"/>
      <c r="T12" s="49"/>
      <c r="U12" s="49"/>
      <c r="V12" s="49"/>
    </row>
    <row r="13" spans="1:22" s="10" customFormat="1" ht="18" customHeight="1" x14ac:dyDescent="0.3">
      <c r="A13" s="61" t="s">
        <v>142</v>
      </c>
      <c r="B13" s="62"/>
      <c r="C13" s="49"/>
      <c r="D13" s="49"/>
      <c r="E13" s="49"/>
      <c r="F13" s="49"/>
      <c r="G13" s="49"/>
      <c r="H13" s="49"/>
      <c r="I13" s="49"/>
      <c r="J13" s="49"/>
      <c r="K13" s="49"/>
      <c r="L13" s="49"/>
      <c r="M13" s="49"/>
      <c r="N13" s="49"/>
      <c r="O13" s="49"/>
      <c r="P13" s="49"/>
      <c r="Q13" s="49"/>
      <c r="R13" s="49"/>
      <c r="S13" s="49"/>
      <c r="T13" s="49"/>
      <c r="U13" s="49"/>
      <c r="V13" s="49"/>
    </row>
    <row r="14" spans="1:22" s="10" customFormat="1" ht="18" customHeight="1" x14ac:dyDescent="0.3">
      <c r="A14" s="61" t="s">
        <v>114</v>
      </c>
      <c r="B14" s="62"/>
      <c r="C14" s="49"/>
      <c r="D14" s="49"/>
      <c r="E14" s="49"/>
      <c r="F14" s="49"/>
      <c r="G14" s="49"/>
      <c r="H14" s="49"/>
      <c r="I14" s="49"/>
      <c r="J14" s="49"/>
      <c r="K14" s="49"/>
      <c r="L14" s="49"/>
      <c r="M14" s="49"/>
      <c r="N14" s="49"/>
      <c r="O14" s="49"/>
      <c r="P14" s="49"/>
      <c r="Q14" s="49"/>
      <c r="R14" s="49"/>
      <c r="S14" s="49"/>
      <c r="T14" s="49"/>
      <c r="U14" s="49"/>
      <c r="V14" s="49"/>
    </row>
    <row r="15" spans="1:22" s="10" customFormat="1" ht="18" customHeight="1" x14ac:dyDescent="0.3">
      <c r="A15" s="57" t="s">
        <v>8</v>
      </c>
    </row>
    <row r="16" spans="1:22" x14ac:dyDescent="0.25">
      <c r="A16" s="59"/>
      <c r="B16" s="59"/>
      <c r="C16" s="59"/>
      <c r="D16" s="59"/>
      <c r="E16" s="59"/>
      <c r="F16" s="59"/>
      <c r="G16" s="59"/>
      <c r="H16" s="59"/>
      <c r="I16" s="59"/>
      <c r="J16" s="59"/>
      <c r="K16" s="59"/>
      <c r="L16" s="59"/>
      <c r="M16" s="59"/>
      <c r="N16" s="59"/>
      <c r="O16" s="59"/>
      <c r="P16" s="59"/>
      <c r="Q16" s="59"/>
      <c r="R16" s="59"/>
      <c r="S16" s="59"/>
      <c r="T16" s="59"/>
      <c r="U16" s="59"/>
      <c r="V16" s="59"/>
    </row>
    <row r="17" spans="1:22" x14ac:dyDescent="0.25">
      <c r="A17" s="59"/>
      <c r="B17" s="59"/>
      <c r="C17" s="59"/>
      <c r="D17" s="59"/>
      <c r="E17" s="59"/>
      <c r="F17" s="59"/>
      <c r="G17" s="59"/>
      <c r="H17" s="59"/>
      <c r="I17" s="59"/>
      <c r="J17" s="59"/>
      <c r="K17" s="59"/>
      <c r="L17" s="59"/>
      <c r="M17" s="59"/>
      <c r="N17" s="59"/>
      <c r="O17" s="59"/>
      <c r="P17" s="59"/>
      <c r="Q17" s="59"/>
      <c r="R17" s="59"/>
      <c r="S17" s="59"/>
      <c r="T17" s="59"/>
      <c r="U17" s="59"/>
      <c r="V17" s="59"/>
    </row>
    <row r="19" spans="1:22" x14ac:dyDescent="0.25">
      <c r="G19" s="64"/>
    </row>
  </sheetData>
  <hyperlinks>
    <hyperlink ref="A15" location="Contents!A1" display="Return to Contents Page" xr:uid="{54EC122C-BE53-4190-987A-2F28D4AC6EE8}"/>
    <hyperlink ref="A10" r:id="rId1" location="trade-outputs-published-on-different-bases" display="Link to Asymmetries in Trade Data - A UK Perspective report" xr:uid="{927F3110-110A-4715-85D0-B54B8686D50D}"/>
    <hyperlink ref="A8" r:id="rId2" xr:uid="{C11304DF-475E-4205-A6CC-3EC7189901D9}"/>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2026-06-26T13:59:32+00:00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QMA56DUQWX45-861680180-396902</_dlc_DocId>
    <_dlc_DocIdUrl xmlns="c278e07c-0436-44ae-bf20-0fa31c54bf35">
      <Url>https://beisgov.sharepoint.com/sites/EnergyStatistics/_layouts/15/DocIdRedir.aspx?ID=QMA56DUQWX45-861680180-396902</Url>
      <Description>QMA56DUQWX45-861680180-396902</Description>
    </_dlc_DocIdUrl>
  </documentManagement>
</p:properties>
</file>

<file path=customXml/itemProps1.xml><?xml version="1.0" encoding="utf-8"?>
<ds:datastoreItem xmlns:ds="http://schemas.openxmlformats.org/officeDocument/2006/customXml" ds:itemID="{4C2E3D70-9BB2-4FA2-9108-92DD92B4B504}"/>
</file>

<file path=customXml/itemProps2.xml><?xml version="1.0" encoding="utf-8"?>
<ds:datastoreItem xmlns:ds="http://schemas.openxmlformats.org/officeDocument/2006/customXml" ds:itemID="{41A1ECE5-1DEF-46C8-A9A1-4523570DFAFB}"/>
</file>

<file path=customXml/itemProps3.xml><?xml version="1.0" encoding="utf-8"?>
<ds:datastoreItem xmlns:ds="http://schemas.openxmlformats.org/officeDocument/2006/customXml" ds:itemID="{A82AD5D3-37AB-44DF-8D4B-9426AC6DB644}"/>
</file>

<file path=customXml/itemProps4.xml><?xml version="1.0" encoding="utf-8"?>
<ds:datastoreItem xmlns:ds="http://schemas.openxmlformats.org/officeDocument/2006/customXml" ds:itemID="{301121E9-24B0-4231-885C-FB11EA158046}"/>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4.1.1</vt:lpstr>
      <vt:lpstr>4.1.1 (Quarterly)</vt:lpstr>
      <vt:lpstr>4.1.2</vt:lpstr>
      <vt:lpstr>4.1.2 (excl VAT)</vt:lpstr>
      <vt:lpstr>4.1.3</vt:lpstr>
      <vt:lpstr>Charts</vt:lpstr>
      <vt:lpstr>Methodology</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Typical retail prices of petroleum products and a crude oil price index</dc:title>
  <dc:subject>Energy Prices</dc:subject>
  <cp:lastModifiedBy>Baxter, Claire (Energy Security)</cp:lastModifiedBy>
  <cp:lastPrinted>2022-08-16T09:34:53Z</cp:lastPrinted>
  <dcterms:created xsi:type="dcterms:W3CDTF">2000-02-07T17:56:19Z</dcterms:created>
  <dcterms:modified xsi:type="dcterms:W3CDTF">2026-06-26T13:18:35Z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2019-09-23T11:39:11Z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479451fe-9482-4d51-b3a4-0000fa1438f1</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8948f75f-fa45-4613-b3b0-69db78d01d13</vt:lpwstr>
  </property>
</Properties>
</file>