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4.xml" ContentType="application/vnd.openxmlformats-officedocument.spreadsheetml.table+xml"/>
  <Override PartName="/xl/tables/table7.xml" ContentType="application/vnd.openxmlformats-officedocument.spreadsheetml.table+xml"/>
  <Override PartName="/xl/tables/table3.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68A96B06-B5A3-4AC7-BE9F-ACE1AACE7E0F}" xr6:coauthVersionLast="47" xr6:coauthVersionMax="47" xr10:uidLastSave="{00000000-0000-0000-0000-000000000000}"/>
  <bookViews>
    <workbookView xWindow="-14085" yWindow="-16320" windowWidth="29040" windowHeight="15720" tabRatio="757" firstSheet="2" activeTab="2" xr2:uid="{00000000-000D-0000-FFFF-FFFF00000000}"/>
  </bookViews>
  <sheets>
    <sheet name="calc_new" sheetId="23" state="hidden" r:id="rId1"/>
    <sheet name="chart_data" sheetId="3" state="hidden" r:id="rId2"/>
    <sheet name="Cover Sheet" sheetId="19" r:id="rId3"/>
    <sheet name="Contents" sheetId="26" r:id="rId4"/>
    <sheet name="2.3.1" sheetId="21" r:id="rId5"/>
    <sheet name="2.3.1 (Financial Year)" sheetId="30" r:id="rId6"/>
    <sheet name="Methodology" sheetId="20" r:id="rId7"/>
    <sheet name="2.3.1 (Historic)" sheetId="22" r:id="rId8"/>
    <sheet name="2.3.1 (FY 13600kWh Historic)" sheetId="28" r:id="rId9"/>
    <sheet name="2.3.1 (13600kWh Historic)" sheetId="29" r:id="rId10"/>
    <sheet name="2.3.1 (Real Historic)" sheetId="25" r:id="rId11"/>
    <sheet name="2.3.1 (Financial Year Historic)" sheetId="27" r:id="rId12"/>
    <sheet name="Chart 2.3.1" sheetId="18" state="hidden" r:id="rId13"/>
    <sheet name="2.3.1 15,000 kWh" sheetId="9" state="hidden" r:id="rId14"/>
    <sheet name="2.3.1 (Fixed) 15,000 kWh" sheetId="24" state="hidden" r:id="rId15"/>
    <sheet name="2.3.1 18,000kWh" sheetId="17" state="hidden" r:id="rId16"/>
  </sheets>
  <externalReferences>
    <externalReference r:id="rId17"/>
    <externalReference r:id="rId18"/>
  </externalReferences>
  <definedNames>
    <definedName name="INPUT_BOX" localSheetId="4">[1]Calculation!$C$1</definedName>
    <definedName name="INPUT_BOX" localSheetId="9">[1]Calculation!$C$1</definedName>
    <definedName name="INPUT_BOX" localSheetId="5">[1]Calculation!$C$1</definedName>
    <definedName name="INPUT_BOX" localSheetId="14">[1]Calculation!$C$1</definedName>
    <definedName name="INPUT_BOX" localSheetId="8">[1]Calculation!$C$1</definedName>
    <definedName name="INPUT_BOX" localSheetId="15">[1]Calculation!$C$1</definedName>
    <definedName name="INPUT_BOX">[2]Calculation!$C$1</definedName>
    <definedName name="_xlnm.Print_Area" localSheetId="11">'2.3.1 (Financial Year Historic)'!$A$1:$M$15</definedName>
    <definedName name="_xlnm.Print_Area" localSheetId="7">'2.3.1 (Historic)'!$A$1:$M$27</definedName>
    <definedName name="_xlnm.Print_Area" localSheetId="13">'2.3.1 15,000 kWh'!$A$1:$R$82</definedName>
    <definedName name="_xlnm.Print_Area" localSheetId="15">'2.3.1 18,000kWh'!$A$1:$O$58</definedName>
    <definedName name="t25Q2" localSheetId="4">#REF!</definedName>
    <definedName name="t25Q2" localSheetId="9">#REF!</definedName>
    <definedName name="t25Q2" localSheetId="5">#REF!</definedName>
    <definedName name="t25Q2" localSheetId="14">#REF!</definedName>
    <definedName name="t25Q2" localSheetId="8">#REF!</definedName>
    <definedName name="t25Q2" localSheetId="15">#REF!</definedName>
    <definedName name="t25Q2">#REF!</definedName>
    <definedName name="table_25_Q2" localSheetId="4">#REF!</definedName>
    <definedName name="table_25_Q2" localSheetId="9">#REF!</definedName>
    <definedName name="table_25_Q2" localSheetId="5">#REF!</definedName>
    <definedName name="table_25_Q2" localSheetId="14">#REF!</definedName>
    <definedName name="table_25_Q2" localSheetId="8">#REF!</definedName>
    <definedName name="table_25_Q2" localSheetId="15">#REF!</definedName>
    <definedName name="table_25_Q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30" l="1"/>
  <c r="J9" i="30"/>
  <c r="G9" i="30"/>
  <c r="D9" i="30"/>
  <c r="M16" i="21"/>
  <c r="J16" i="21"/>
  <c r="G16" i="21"/>
  <c r="D16" i="21"/>
  <c r="M15" i="21"/>
  <c r="J15" i="21"/>
  <c r="G15" i="21"/>
  <c r="D15" i="21"/>
  <c r="M14" i="21"/>
  <c r="J14" i="21"/>
  <c r="G14" i="21"/>
  <c r="D14" i="21"/>
  <c r="M13" i="21"/>
  <c r="J13" i="21"/>
  <c r="G13" i="21"/>
  <c r="D13" i="21"/>
  <c r="M12" i="21"/>
  <c r="J12" i="21"/>
  <c r="G12" i="21"/>
  <c r="D12" i="21"/>
  <c r="M11" i="21" l="1"/>
  <c r="J11" i="21"/>
  <c r="G11" i="21"/>
  <c r="D11" i="21"/>
  <c r="M10" i="21"/>
  <c r="J10" i="21"/>
  <c r="G10" i="21"/>
  <c r="D10" i="21"/>
  <c r="M9" i="21"/>
  <c r="J9" i="21"/>
  <c r="G9" i="21"/>
  <c r="D9" i="21"/>
  <c r="C29" i="22" l="1"/>
  <c r="B29" i="22"/>
  <c r="D29" i="22" l="1"/>
  <c r="E29" i="22"/>
  <c r="F29" i="22"/>
  <c r="G29" i="22"/>
  <c r="H29" i="22"/>
  <c r="I29" i="22"/>
  <c r="J29" i="22"/>
  <c r="K29" i="22"/>
  <c r="L29" i="22"/>
  <c r="M29" i="22"/>
  <c r="C37" i="23" l="1"/>
  <c r="B31" i="25" s="1"/>
  <c r="C21" i="23"/>
  <c r="G21" i="23"/>
  <c r="D21" i="23"/>
  <c r="E21" i="23"/>
  <c r="F21" i="23"/>
  <c r="H21" i="23"/>
  <c r="I21" i="23"/>
  <c r="J21" i="23"/>
  <c r="K21" i="23"/>
  <c r="L21" i="23"/>
  <c r="M21" i="23"/>
  <c r="N21" i="23"/>
  <c r="F22" i="23"/>
  <c r="E22" i="23"/>
  <c r="D22" i="23"/>
  <c r="G22" i="23"/>
  <c r="H22" i="23"/>
  <c r="I22" i="23"/>
  <c r="J22" i="23"/>
  <c r="K22" i="23"/>
  <c r="L22" i="23"/>
  <c r="M22" i="23"/>
  <c r="N22" i="23"/>
  <c r="C22" i="23"/>
  <c r="N37" i="23"/>
  <c r="M31" i="25" s="1"/>
  <c r="M37" i="23"/>
  <c r="L31" i="25" s="1"/>
  <c r="L37" i="23"/>
  <c r="K31" i="25" s="1"/>
  <c r="K37" i="23"/>
  <c r="J31" i="25" s="1"/>
  <c r="J37" i="23"/>
  <c r="I31" i="25" s="1"/>
  <c r="I37" i="23"/>
  <c r="H31" i="25" s="1"/>
  <c r="H37" i="23"/>
  <c r="F37" i="23"/>
  <c r="E31" i="25" s="1"/>
  <c r="G37" i="23"/>
  <c r="F31" i="25" s="1"/>
  <c r="E37" i="23"/>
  <c r="D31" i="25" s="1"/>
  <c r="D37" i="23"/>
  <c r="C31" i="25" s="1"/>
  <c r="C36" i="23"/>
  <c r="B30" i="25" s="1"/>
  <c r="B28" i="22"/>
  <c r="D16" i="22"/>
  <c r="D17" i="22"/>
  <c r="D18" i="22"/>
  <c r="D19" i="22"/>
  <c r="D20" i="22"/>
  <c r="D21" i="22"/>
  <c r="D22" i="22"/>
  <c r="D23" i="22"/>
  <c r="D24" i="22"/>
  <c r="D25" i="22"/>
  <c r="D26" i="22"/>
  <c r="D27" i="22"/>
  <c r="D28" i="22"/>
  <c r="G16" i="22"/>
  <c r="G17" i="22"/>
  <c r="G18" i="22"/>
  <c r="G19" i="22"/>
  <c r="G20" i="22"/>
  <c r="G21" i="22"/>
  <c r="G22" i="22"/>
  <c r="G23" i="22"/>
  <c r="G24" i="22"/>
  <c r="G25" i="22"/>
  <c r="G26" i="22"/>
  <c r="G27" i="22"/>
  <c r="G28" i="22"/>
  <c r="J16" i="22"/>
  <c r="J17" i="22"/>
  <c r="J18" i="22"/>
  <c r="J19" i="22"/>
  <c r="J20" i="22"/>
  <c r="J21" i="22"/>
  <c r="J22" i="22"/>
  <c r="J23" i="22"/>
  <c r="J24" i="22"/>
  <c r="J25" i="22"/>
  <c r="J26" i="22"/>
  <c r="J27" i="22"/>
  <c r="J28" i="22"/>
  <c r="M27" i="22"/>
  <c r="M16" i="22"/>
  <c r="M17" i="22"/>
  <c r="M18" i="22"/>
  <c r="M19" i="22"/>
  <c r="M20" i="22"/>
  <c r="M21" i="22"/>
  <c r="M22" i="22"/>
  <c r="M23" i="22"/>
  <c r="M24" i="22"/>
  <c r="M25" i="22"/>
  <c r="M26" i="22"/>
  <c r="M28" i="22"/>
  <c r="G31" i="25" l="1"/>
  <c r="C39" i="23"/>
  <c r="C28" i="22"/>
  <c r="E28" i="22"/>
  <c r="F28" i="22"/>
  <c r="H28" i="22"/>
  <c r="I28" i="22"/>
  <c r="K28" i="22"/>
  <c r="L28" i="22"/>
  <c r="D36" i="23"/>
  <c r="C30" i="25" s="1"/>
  <c r="E36" i="23"/>
  <c r="F36" i="23"/>
  <c r="E30" i="25" s="1"/>
  <c r="G36" i="23"/>
  <c r="F30" i="25" s="1"/>
  <c r="H36" i="23"/>
  <c r="G30" i="25" s="1"/>
  <c r="I36" i="23"/>
  <c r="J36" i="23"/>
  <c r="K36" i="23"/>
  <c r="L36" i="23"/>
  <c r="K30" i="25" s="1"/>
  <c r="M36" i="23"/>
  <c r="N36" i="23"/>
  <c r="M30" i="25" s="1"/>
  <c r="N35" i="23"/>
  <c r="M29" i="25" s="1"/>
  <c r="N34" i="23"/>
  <c r="M28" i="25" s="1"/>
  <c r="H39" i="23" l="1"/>
  <c r="E39" i="23"/>
  <c r="D30" i="25"/>
  <c r="K39" i="23"/>
  <c r="J30" i="25"/>
  <c r="J39" i="23"/>
  <c r="I30" i="25"/>
  <c r="I39" i="23"/>
  <c r="H30" i="25"/>
  <c r="M39" i="23"/>
  <c r="L30" i="25"/>
  <c r="N39" i="23"/>
  <c r="F39" i="23"/>
  <c r="D39" i="23"/>
  <c r="G39" i="23"/>
  <c r="L39" i="23"/>
  <c r="N33" i="23"/>
  <c r="M27" i="25" s="1"/>
  <c r="B27" i="22" l="1"/>
  <c r="C27" i="22"/>
  <c r="E27" i="22"/>
  <c r="F27" i="22"/>
  <c r="H27" i="22"/>
  <c r="I27" i="22"/>
  <c r="K27" i="22"/>
  <c r="L27" i="22"/>
  <c r="L35" i="23" l="1"/>
  <c r="K29" i="25" s="1"/>
  <c r="M35" i="23"/>
  <c r="L29" i="25" s="1"/>
  <c r="I35" i="23"/>
  <c r="H29" i="25" s="1"/>
  <c r="J35" i="23"/>
  <c r="I29" i="25" s="1"/>
  <c r="K35" i="23"/>
  <c r="J29" i="25" s="1"/>
  <c r="F35" i="23"/>
  <c r="E29" i="25" s="1"/>
  <c r="G35" i="23"/>
  <c r="F29" i="25" s="1"/>
  <c r="H35" i="23"/>
  <c r="G29" i="25" s="1"/>
  <c r="D35" i="23"/>
  <c r="C29" i="25" s="1"/>
  <c r="E35" i="23"/>
  <c r="D29" i="25" s="1"/>
  <c r="C35" i="23"/>
  <c r="B29" i="25" s="1"/>
  <c r="C34" i="23" l="1"/>
  <c r="B28" i="25" s="1"/>
  <c r="B26" i="22" l="1"/>
  <c r="N30" i="23" l="1"/>
  <c r="M24" i="25" s="1"/>
  <c r="N29" i="23"/>
  <c r="M23" i="25" s="1"/>
  <c r="N28" i="23"/>
  <c r="M22" i="25" s="1"/>
  <c r="N27" i="23"/>
  <c r="M21" i="25" s="1"/>
  <c r="N26" i="23"/>
  <c r="M20" i="25" s="1"/>
  <c r="N25" i="23"/>
  <c r="M19" i="25" s="1"/>
  <c r="N24" i="23"/>
  <c r="M18" i="25" s="1"/>
  <c r="K30" i="23"/>
  <c r="J24" i="25" s="1"/>
  <c r="K29" i="23"/>
  <c r="J23" i="25" s="1"/>
  <c r="K28" i="23"/>
  <c r="J22" i="25" s="1"/>
  <c r="K27" i="23"/>
  <c r="J21" i="25" s="1"/>
  <c r="K26" i="23"/>
  <c r="J20" i="25" s="1"/>
  <c r="K25" i="23"/>
  <c r="J19" i="25" s="1"/>
  <c r="K24" i="23"/>
  <c r="J18" i="25" s="1"/>
  <c r="H31" i="23"/>
  <c r="G25" i="25" s="1"/>
  <c r="H30" i="23"/>
  <c r="G24" i="25" s="1"/>
  <c r="H29" i="23"/>
  <c r="G23" i="25" s="1"/>
  <c r="H28" i="23"/>
  <c r="G22" i="25" s="1"/>
  <c r="H27" i="23"/>
  <c r="G21" i="25" s="1"/>
  <c r="H26" i="23"/>
  <c r="G20" i="25" s="1"/>
  <c r="H25" i="23"/>
  <c r="G19" i="25" s="1"/>
  <c r="H24" i="23"/>
  <c r="G18" i="25" s="1"/>
  <c r="E30" i="23"/>
  <c r="D24" i="25" s="1"/>
  <c r="E29" i="23"/>
  <c r="D23" i="25" s="1"/>
  <c r="E28" i="23"/>
  <c r="D22" i="25" s="1"/>
  <c r="E27" i="23"/>
  <c r="D21" i="25" s="1"/>
  <c r="E26" i="23"/>
  <c r="D20" i="25" s="1"/>
  <c r="E25" i="23"/>
  <c r="D19" i="25" s="1"/>
  <c r="E24" i="23"/>
  <c r="D18" i="25" s="1"/>
  <c r="O71" i="23" l="1"/>
  <c r="C26" i="22" l="1"/>
  <c r="E26" i="22"/>
  <c r="F26" i="22"/>
  <c r="H26" i="22"/>
  <c r="I26" i="22"/>
  <c r="K26" i="22"/>
  <c r="L26" i="22"/>
  <c r="C32" i="23"/>
  <c r="B26" i="25" s="1"/>
  <c r="D34" i="23"/>
  <c r="C28" i="25" s="1"/>
  <c r="E34" i="23"/>
  <c r="D28" i="25" s="1"/>
  <c r="F34" i="23"/>
  <c r="E28" i="25" s="1"/>
  <c r="G34" i="23"/>
  <c r="F28" i="25" s="1"/>
  <c r="H34" i="23"/>
  <c r="G28" i="25" s="1"/>
  <c r="I34" i="23"/>
  <c r="H28" i="25" s="1"/>
  <c r="J34" i="23"/>
  <c r="I28" i="25" s="1"/>
  <c r="K34" i="23"/>
  <c r="J28" i="25" s="1"/>
  <c r="L34" i="23"/>
  <c r="K28" i="25" s="1"/>
  <c r="M34" i="23"/>
  <c r="L28" i="25" s="1"/>
  <c r="L24" i="22" l="1"/>
  <c r="K24" i="22"/>
  <c r="I24" i="22"/>
  <c r="H24" i="22"/>
  <c r="F24" i="22"/>
  <c r="E24" i="22"/>
  <c r="C24" i="22"/>
  <c r="B24" i="22"/>
  <c r="L23" i="22"/>
  <c r="K23" i="22"/>
  <c r="I23" i="22"/>
  <c r="H23" i="22"/>
  <c r="F23" i="22"/>
  <c r="E23" i="22"/>
  <c r="C23" i="22"/>
  <c r="B23" i="22"/>
  <c r="L25" i="22"/>
  <c r="K25" i="22"/>
  <c r="I25" i="22"/>
  <c r="H25" i="22"/>
  <c r="F25" i="22"/>
  <c r="E25" i="22"/>
  <c r="C25" i="22"/>
  <c r="B25" i="22"/>
  <c r="M33" i="23"/>
  <c r="L27" i="25" s="1"/>
  <c r="L33" i="23"/>
  <c r="K27" i="25" s="1"/>
  <c r="K33" i="23"/>
  <c r="J27" i="25" s="1"/>
  <c r="J33" i="23"/>
  <c r="I27" i="25" s="1"/>
  <c r="I33" i="23"/>
  <c r="H27" i="25" s="1"/>
  <c r="H33" i="23"/>
  <c r="G27" i="25" s="1"/>
  <c r="G33" i="23"/>
  <c r="F27" i="25" s="1"/>
  <c r="F33" i="23"/>
  <c r="E27" i="25" s="1"/>
  <c r="E33" i="23"/>
  <c r="D27" i="25" s="1"/>
  <c r="D33" i="23"/>
  <c r="C27" i="25" s="1"/>
  <c r="C33" i="23"/>
  <c r="B27" i="25" s="1"/>
  <c r="N32" i="23"/>
  <c r="M26" i="25" s="1"/>
  <c r="M32" i="23"/>
  <c r="L26" i="25" s="1"/>
  <c r="L32" i="23"/>
  <c r="K26" i="25" s="1"/>
  <c r="K32" i="23"/>
  <c r="J26" i="25" s="1"/>
  <c r="J32" i="23"/>
  <c r="I26" i="25" s="1"/>
  <c r="I32" i="23"/>
  <c r="H26" i="25" s="1"/>
  <c r="H32" i="23"/>
  <c r="G26" i="25" s="1"/>
  <c r="G32" i="23"/>
  <c r="F26" i="25" s="1"/>
  <c r="F32" i="23"/>
  <c r="E26" i="25" s="1"/>
  <c r="E32" i="23"/>
  <c r="D26" i="25" s="1"/>
  <c r="D32" i="23"/>
  <c r="C26" i="25" s="1"/>
  <c r="N31" i="23"/>
  <c r="M25" i="25" s="1"/>
  <c r="M31" i="23"/>
  <c r="L25" i="25" s="1"/>
  <c r="L31" i="23"/>
  <c r="K25" i="25" s="1"/>
  <c r="K31" i="23"/>
  <c r="J25" i="25" s="1"/>
  <c r="J31" i="23"/>
  <c r="I25" i="25" s="1"/>
  <c r="I31" i="23"/>
  <c r="H25" i="25" s="1"/>
  <c r="G31" i="23"/>
  <c r="F25" i="25" s="1"/>
  <c r="F31" i="23"/>
  <c r="E25" i="25" s="1"/>
  <c r="E31" i="23"/>
  <c r="D25" i="25" s="1"/>
  <c r="D31" i="23"/>
  <c r="C25" i="25" s="1"/>
  <c r="C31" i="23"/>
  <c r="B25" i="25" s="1"/>
</calcChain>
</file>

<file path=xl/sharedStrings.xml><?xml version="1.0" encoding="utf-8"?>
<sst xmlns="http://schemas.openxmlformats.org/spreadsheetml/2006/main" count="545" uniqueCount="166">
  <si>
    <t>Prepayment</t>
  </si>
  <si>
    <t>..</t>
  </si>
  <si>
    <t xml:space="preserve">% Change </t>
  </si>
  <si>
    <t>Pounds</t>
  </si>
  <si>
    <t>Cash terms</t>
  </si>
  <si>
    <t>Standard credit</t>
  </si>
  <si>
    <t>Home suppliers</t>
  </si>
  <si>
    <t>Non-home suppliers</t>
  </si>
  <si>
    <t>Direct debit</t>
  </si>
  <si>
    <r>
      <t>Table 2.3.1 Average annual domestic gas bills</t>
    </r>
    <r>
      <rPr>
        <b/>
        <vertAlign val="superscript"/>
        <sz val="12"/>
        <rFont val="Arial"/>
        <family val="2"/>
      </rPr>
      <t>(1)(2)</t>
    </r>
    <r>
      <rPr>
        <b/>
        <sz val="12"/>
        <rFont val="Arial"/>
        <family val="2"/>
      </rPr>
      <t xml:space="preserve"> by home</t>
    </r>
    <r>
      <rPr>
        <b/>
        <vertAlign val="superscript"/>
        <sz val="12"/>
        <rFont val="Arial"/>
        <family val="2"/>
      </rPr>
      <t xml:space="preserve">(3) </t>
    </r>
    <r>
      <rPr>
        <b/>
        <sz val="12"/>
        <rFont val="Arial"/>
        <family val="2"/>
      </rPr>
      <t>and non-home supplier</t>
    </r>
    <r>
      <rPr>
        <b/>
        <vertAlign val="superscript"/>
        <sz val="12"/>
        <rFont val="Arial"/>
        <family val="2"/>
      </rPr>
      <t>(4)</t>
    </r>
  </si>
  <si>
    <r>
      <t>Direct debit</t>
    </r>
    <r>
      <rPr>
        <b/>
        <vertAlign val="superscript"/>
        <sz val="9"/>
        <rFont val="Arial"/>
        <family val="2"/>
      </rPr>
      <t>(5)</t>
    </r>
  </si>
  <si>
    <r>
      <t>Real terms</t>
    </r>
    <r>
      <rPr>
        <b/>
        <vertAlign val="superscript"/>
        <sz val="9"/>
        <rFont val="Arial"/>
        <family val="2"/>
      </rPr>
      <t xml:space="preserve"> (6)</t>
    </r>
  </si>
  <si>
    <t>GDP</t>
  </si>
  <si>
    <t>Annual</t>
  </si>
  <si>
    <t>Great Britain</t>
  </si>
  <si>
    <t>GB</t>
  </si>
  <si>
    <t>Notes for Table 2.3.1</t>
  </si>
  <si>
    <r>
      <t>Table 2.3.1 Average annual domestic gas bills</t>
    </r>
    <r>
      <rPr>
        <b/>
        <vertAlign val="superscript"/>
        <sz val="12"/>
        <rFont val="Arial"/>
        <family val="2"/>
      </rPr>
      <t>(1)(2)</t>
    </r>
    <r>
      <rPr>
        <b/>
        <sz val="12"/>
        <rFont val="Arial"/>
        <family val="2"/>
      </rPr>
      <t xml:space="preserve"> by home</t>
    </r>
    <r>
      <rPr>
        <b/>
        <vertAlign val="superscript"/>
        <sz val="12"/>
        <rFont val="Arial"/>
        <family val="2"/>
      </rPr>
      <t xml:space="preserve">(3) </t>
    </r>
    <r>
      <rPr>
        <b/>
        <sz val="12"/>
        <rFont val="Arial"/>
        <family val="2"/>
      </rPr>
      <t>and non-home supplier</t>
    </r>
    <r>
      <rPr>
        <b/>
        <vertAlign val="superscript"/>
        <sz val="12"/>
        <rFont val="Arial"/>
        <family val="2"/>
      </rPr>
      <t xml:space="preserve">(4) </t>
    </r>
  </si>
  <si>
    <t>Overall</t>
  </si>
  <si>
    <t>Home supp-liers</t>
  </si>
  <si>
    <r>
      <t>2007</t>
    </r>
    <r>
      <rPr>
        <vertAlign val="superscript"/>
        <sz val="9"/>
        <rFont val="Arial"/>
        <family val="2"/>
      </rPr>
      <t>(7)</t>
    </r>
  </si>
  <si>
    <t>All cons-umers</t>
  </si>
  <si>
    <t>All consumers</t>
  </si>
  <si>
    <t>2012-2013</t>
  </si>
  <si>
    <t>2010=100</t>
  </si>
  <si>
    <r>
      <t>Table 2.3.1 Average annual domestic gas bills by home</t>
    </r>
    <r>
      <rPr>
        <b/>
        <vertAlign val="superscript"/>
        <sz val="12"/>
        <rFont val="Arial"/>
        <family val="2"/>
      </rPr>
      <t xml:space="preserve"> </t>
    </r>
    <r>
      <rPr>
        <b/>
        <sz val="12"/>
        <rFont val="Arial"/>
        <family val="2"/>
      </rPr>
      <t>and non-home supplier based on consumption of 15,000kWh/year</t>
    </r>
    <r>
      <rPr>
        <b/>
        <vertAlign val="superscript"/>
        <sz val="12"/>
        <rFont val="Arial"/>
        <family val="2"/>
      </rPr>
      <t>(1)</t>
    </r>
  </si>
  <si>
    <r>
      <t>Real terms</t>
    </r>
    <r>
      <rPr>
        <b/>
        <vertAlign val="superscript"/>
        <sz val="9"/>
        <rFont val="Arial"/>
        <family val="2"/>
      </rPr>
      <t xml:space="preserve"> (2)</t>
    </r>
  </si>
  <si>
    <r>
      <t>2007</t>
    </r>
    <r>
      <rPr>
        <vertAlign val="superscript"/>
        <sz val="9"/>
        <rFont val="Arial"/>
        <family val="2"/>
      </rPr>
      <t>(3)</t>
    </r>
  </si>
  <si>
    <t>Return to Contents Page</t>
  </si>
  <si>
    <t>Changes to domestic bills methodology</t>
  </si>
  <si>
    <t>Contents</t>
  </si>
  <si>
    <t>Tables</t>
  </si>
  <si>
    <t>Methodology</t>
  </si>
  <si>
    <t>Methodology notes</t>
  </si>
  <si>
    <t>Further information</t>
  </si>
  <si>
    <t>Contacts</t>
  </si>
  <si>
    <t>Return to Contents page</t>
  </si>
  <si>
    <t>2015 bills final - 15,000kWh</t>
  </si>
  <si>
    <t>Fixed tariffs</t>
  </si>
  <si>
    <t>Variable tariffs</t>
  </si>
  <si>
    <t>All Tariffs</t>
  </si>
  <si>
    <r>
      <t xml:space="preserve">These are </t>
    </r>
    <r>
      <rPr>
        <b/>
        <sz val="12"/>
        <color indexed="10"/>
        <rFont val="Arial"/>
        <family val="2"/>
      </rPr>
      <t>experimental statistics</t>
    </r>
  </si>
  <si>
    <t>Average annual domestic gas bills for fixed and variable tariffs based on consumption of 15,000kWh/year</t>
  </si>
  <si>
    <t>Caveats</t>
  </si>
  <si>
    <t>The method used to calculate these figures does not allow BEIS to perfectly determine which tariffs are fixed/capped and which are not. The methodology is dependent on the tariff name explicitly specifying that it is fixed/capped. The comparison between fixed and variable tariffs should be treated with some caution.</t>
  </si>
  <si>
    <t>Note: p's indicate provisional data. A p in the date column indicates all data in the row is provisional.</t>
  </si>
  <si>
    <t>The tariffs that BEIS can identify as being explicitly fixed tariffs are used to calculate fixed tariff bills. All other tariffs are assumed to be variable.</t>
  </si>
  <si>
    <t>Note: r's indicate revised data. An r in the date column indicates all data in the row has been revised.</t>
  </si>
  <si>
    <t xml:space="preserve">  </t>
  </si>
  <si>
    <t>2018-2019</t>
  </si>
  <si>
    <t>Average annual domestic gas bills for fixed and variable tariffs based on consumption of 13,600kWh/year</t>
  </si>
  <si>
    <t>About this data</t>
  </si>
  <si>
    <t>Year</t>
  </si>
  <si>
    <t>Standard credit: Home suppliers (pounds)</t>
  </si>
  <si>
    <t>Standard credit: Non-home suppliers (pounds)</t>
  </si>
  <si>
    <t>Standard credit: All consumers (pounds)</t>
  </si>
  <si>
    <t>Direct debit: Home suppliers (pounds)</t>
  </si>
  <si>
    <t>Direct debit: Non-home suppliers (pounds)</t>
  </si>
  <si>
    <t>Direct debit: All consumers (pounds)</t>
  </si>
  <si>
    <t>Prepayment: Home suppliers (pounds)</t>
  </si>
  <si>
    <t>Prepayment: Non-home suppliers (pounds)</t>
  </si>
  <si>
    <t>Prepayment: All consumers (pounds)</t>
  </si>
  <si>
    <t>Overall: Home suppliers (pounds)</t>
  </si>
  <si>
    <t>Overall: Non-home suppliers (pounds)</t>
  </si>
  <si>
    <t>Overall: UK (pounds)</t>
  </si>
  <si>
    <t>Figures in real terms</t>
  </si>
  <si>
    <t>Standard credit: Fixed tariffs (pounds)</t>
  </si>
  <si>
    <t>Standard credit: Variable tariffs (pounds)</t>
  </si>
  <si>
    <t>Standard credit: All Tariffs (pounds)</t>
  </si>
  <si>
    <t>Direct debit: Fixed tariffs (pounds)</t>
  </si>
  <si>
    <t>Direct debit: Variable tariffs (pounds)</t>
  </si>
  <si>
    <t>Direct debit: All Tariffs (pounds)</t>
  </si>
  <si>
    <t>Prepayment: Fixed tariffs (pounds)</t>
  </si>
  <si>
    <t>Prepayment: Variable tariffs (pounds)</t>
  </si>
  <si>
    <t>Prepayment: All Tariffs (pounds)</t>
  </si>
  <si>
    <t>Overall: Fixed tariffs (pounds)</t>
  </si>
  <si>
    <t>Overall: Variable tariffs (pounds)</t>
  </si>
  <si>
    <t>Overall: All Tariffs (pounds)</t>
  </si>
  <si>
    <t xml:space="preserve">Bills up to (and including) 2006 relate to total bill received in the year, i.e. covering consumption from Q4 of the previous year to Q3 of the named year. </t>
  </si>
  <si>
    <t xml:space="preserve">Home supplier denotes British Gas Trading. </t>
  </si>
  <si>
    <t>Non-home suppliers are all other suppliers.</t>
  </si>
  <si>
    <t>Bills deflated to 2010 terms using the GDP (market prices) deflator.</t>
  </si>
  <si>
    <t>to more accurately reflect real consumption patterns. More information can be found in the methodology note at:</t>
  </si>
  <si>
    <t>Table 2.3.1 Average annual domestic gas bills in cash terms by home and non-home supplier based on consumption of 13,600kWh/year, Great Britain</t>
  </si>
  <si>
    <t>Table 2.3.1 Average annual domestic gas bills in real terms by home and non-home supplier based on consumption of 13,600kWh/year, Great Britain</t>
  </si>
  <si>
    <t>The methodology is dependent on the tariff name explicitly specifying that it is fixed/capped. The comparison between fixed and variable tariffs should be treated with some caution.</t>
  </si>
  <si>
    <r>
      <t xml:space="preserve">Energy Prices </t>
    </r>
    <r>
      <rPr>
        <sz val="18"/>
        <rFont val="Arial"/>
        <family val="2"/>
      </rPr>
      <t>Domestic Prices</t>
    </r>
  </si>
  <si>
    <t>Quarterly Energy Prices Publication (opens in a new window)</t>
  </si>
  <si>
    <t>Domestic price statistics data sources and methodologies (opens in a new window)</t>
  </si>
  <si>
    <t>Digest of United Kingdom Energy Statistics (DUKES): glossary and acronyms (opens in a new window)</t>
  </si>
  <si>
    <t>Energy Prices Statistics Team</t>
  </si>
  <si>
    <t>Annual domestic energy bills webpage (opens in a new window)</t>
  </si>
  <si>
    <t>In the table p indicates provisional data. A p in the year column indicates all data in the row is provisional.</t>
  </si>
  <si>
    <t>Provisional GDP deflator calculated as the average of the quarterly GDP deflators in the year (Q1-Q3 reported and Q4 estimated as Q3).</t>
  </si>
  <si>
    <t>2021/22</t>
  </si>
  <si>
    <t>Table 2.3.1 Average annual financial year gas bills in cash terms by home and non-home supplier based on consumption of 13,600kWh/year, Great Britain</t>
  </si>
  <si>
    <t>Average financial year domestic gas bills for fixed and variable tariffs based on consumption of 13,600kWh/year</t>
  </si>
  <si>
    <t>These figures incorporate the Energy Price Guarantee from October 2022 but do not reflect payments made through the Energy Bills Support Scheme, which provided UK customers with £200 of support in 2022.</t>
  </si>
  <si>
    <t>Press Office (media enquiries)</t>
  </si>
  <si>
    <t>Revisions policy and standards for official statistics (opens in a new window)</t>
  </si>
  <si>
    <t>Source: Department for Energy Security and Net Zero</t>
  </si>
  <si>
    <t xml:space="preserve">From the March 2011 edition of 'Quarterly Energy Prices', the domestic price statistics found in Chapter 2 for 2007 onwards are calculated using a slightly different methodology to that previously used. The Department sought users’ views about these changes and received no adverse views. </t>
  </si>
  <si>
    <t>The tariffs that the Department can identify as being explicitly fixed tariffs are used to calculate fixed tariff bills. All other tariffs are assumed to be variable.</t>
  </si>
  <si>
    <t>The method used to calculate these figures does not allow the Department to perfectly determine which tariffs are fixed/capped and which are not.</t>
  </si>
  <si>
    <t>All information received from suppliers is quality assured by the Department prior to publication.</t>
  </si>
  <si>
    <t>2022/23</t>
  </si>
  <si>
    <t xml:space="preserve">newsdesk@energysecurity.gov.uk </t>
  </si>
  <si>
    <t>Updated 12/2023</t>
  </si>
  <si>
    <t>2022-2023</t>
  </si>
  <si>
    <t>Average annual domestic gas bills for Great Britain in 2023</t>
  </si>
  <si>
    <t>energyprices.stats@energysecurity.gov.uk</t>
  </si>
  <si>
    <t>Customers with their ‘home’ supplier as referred to in this data set are those with the energy companies that were the regional suppliers of gas and electricity to households prior to privatisation.</t>
  </si>
  <si>
    <t>Therefore, customers with ‘non-home’ suppliers are those with any energy companies that were established following privatisation or a regional supplier operating outside its former region.</t>
  </si>
  <si>
    <t>In the instances where home suppliers no longer exist as a distinct company or brand, the company which acquired or merged with the home supplier are classed as such in the region the former company operated.</t>
  </si>
  <si>
    <t>Given overall market changes in recent years, companies no longer being distinguishable as home-suppliers due to mergers or market exits and customers being able to choose multiple suppliers unrelated to their geographical location including their own former ‘home’ supplier, this categorisation of domestic consumers is no longer deemed relevant.</t>
  </si>
  <si>
    <t>Bills reflect the prices of all suppliers and include standing charges. No allowances are made for introductory offers, loyalty or prompt-pay discounts, cancellation fees or non-cash benefits that may be available from suppliers.</t>
  </si>
  <si>
    <t xml:space="preserve">The bills shown relate to the total bill (including VAT) in cash terms received during the calendar year, for the payment type shown, including all changes made to tariff structure and prices. Averages are weighted by the number of domestic customers. </t>
  </si>
  <si>
    <t>Data on gas and electricity tariffs is received directly from all the main energy companies that supply electricity and gas across the UK via a quarterly survey.</t>
  </si>
  <si>
    <t>The suppliers provide figures for each tariff (unit costs, standing charges, split levels, discounts, dates of tariff changes and number of customers), splitting the tariff information by payment type and region.</t>
  </si>
  <si>
    <t>Data is received as part of a quarterly template, sent out to energy suppliers shortly after the end of each quarter.</t>
  </si>
  <si>
    <t>The period over which the annual average domestic gas and electricity bills are calculated was changed so that they are based on consumption within the full calendar year to which they relate.</t>
  </si>
  <si>
    <t>Prior to the March 2014 edition of 'Quarterly Energy Prices', domestic gas bill estimates were published based on standard household consumption levels of 18,000kWh. This had remained unchanged since the Department started publishing such estimates in the 1990s.</t>
  </si>
  <si>
    <t>Average bills on fixed and variable tariffs are official statistics in development calculated using the same consumption levels as in the main 2.3.1 table.</t>
  </si>
  <si>
    <t>020 7215 1445</t>
  </si>
  <si>
    <t>These are official statistics in development.</t>
  </si>
  <si>
    <t>Average annual domestic gas bills by payment type</t>
  </si>
  <si>
    <r>
      <t>Bills are based on</t>
    </r>
    <r>
      <rPr>
        <b/>
        <sz val="11"/>
        <rFont val="Arial"/>
        <family val="2"/>
      </rPr>
      <t xml:space="preserve"> fixed consumption levels</t>
    </r>
    <r>
      <rPr>
        <sz val="11"/>
        <rFont val="Arial"/>
        <family val="2"/>
      </rPr>
      <t xml:space="preserve"> of 11,200 kWh per year for gas.</t>
    </r>
  </si>
  <si>
    <t>Average annual domestic gas bills for fixed and variable tariffs based on consumption of 11,200kWh/year</t>
  </si>
  <si>
    <t>Average financial year domestic gas bills for fixed and variable tariffs based on consumption of 11,200kWh/year</t>
  </si>
  <si>
    <t>020 7215 1000</t>
  </si>
  <si>
    <t>Annual household bills data are presented by fixed and variable tariff types and payment type.</t>
  </si>
  <si>
    <t>Average financial year domestic gas bills for customers on fixed and variable tariffs</t>
  </si>
  <si>
    <t>The number and proportion of customers on some tariffs, such as pre-payment fixed tariffs, is small. This should be borne in mind when considering trends and comparisons.</t>
  </si>
  <si>
    <t>Data is shown in current (cash) terms.</t>
  </si>
  <si>
    <t>The bills estimates presented here which are disaggregated by fixed tariffs and variable tariffs are official statistics in development.</t>
  </si>
  <si>
    <t>For 2006 and earlier years, bills were based on consumption from Q4 of the previous year to Q3 of the named year. In addition, the assumed gas consumption pattern more accurately reflects quarterly consumption according to data collected from energy suppliers by another part of the Department’s Energy Statistics team.</t>
  </si>
  <si>
    <t>All bills are calculated using an annual consumption of 13,600 kWh. Figures are inclusive of VAT.</t>
  </si>
  <si>
    <t xml:space="preserve">Bills from 2007 on are subject to a change in methodology. Bills relate to the calendar year, i. e. covering consumption from Q1 to Q4 of the named year. The assumed gas consumption pattern has also been altered </t>
  </si>
  <si>
    <t>Real price series are deflated using GDP (market prices) deflator. The GDP deflator is regularly updated by the ONS and revises the whole series.</t>
  </si>
  <si>
    <t>We stopped producing a home and non-home customer split in tables 2.2.1 and 2.3.1 for bills data in the first publication of 2024 estimated bills (the December 2024 publication).</t>
  </si>
  <si>
    <t>More details of these changes are set out in an article found in the September 2010 edition of the Department's Energy Trends publication which can be found here.</t>
  </si>
  <si>
    <t>Further information on methodology can be found here</t>
  </si>
  <si>
    <t>In the table r indicates revised data. An r in the year column indicates all data in the row has been revised.</t>
  </si>
  <si>
    <t>Figures in cash terms.</t>
  </si>
  <si>
    <t>Average annual domestic gas bills for customers on fixed and variable tariffs</t>
  </si>
  <si>
    <r>
      <t xml:space="preserve">Given overall market changes in recent years, companies no longer being distinguishable as home-suppliers due to mergers or market exits and customers being able to choose multiple suppliers unrelated to their geographical location including their own former ‘home’ supplier, this categorisation of domestic consumers is no longer deemed relevant.
</t>
    </r>
    <r>
      <rPr>
        <b/>
        <sz val="12"/>
        <rFont val="Arial"/>
        <family val="2"/>
      </rPr>
      <t xml:space="preserve">This time series is now discontinued and will no longer be routinely updated. </t>
    </r>
  </si>
  <si>
    <r>
      <t xml:space="preserve">As of 2025, annual bills are no longer published on a consumption basis of 13,600kWh/year. Consumption levels are reviewed every 5 years to reflect household usage.
Standard gas usage for households is 11,200kWh and as of 2025 bills are calculated under this consumption. To see more please refer to the methodology document. 
</t>
    </r>
    <r>
      <rPr>
        <b/>
        <sz val="12"/>
        <rFont val="Arial"/>
        <family val="2"/>
      </rPr>
      <t xml:space="preserve">This time series is now discontinued and will no longer be routinely updated. </t>
    </r>
  </si>
  <si>
    <t>Data in these tables shows annual gas bills for domestic consumers in the United Kingdom.</t>
  </si>
  <si>
    <t>2023/24</t>
  </si>
  <si>
    <t>2024/25</t>
  </si>
  <si>
    <t>2025/26</t>
  </si>
  <si>
    <r>
      <t>Data period:</t>
    </r>
    <r>
      <rPr>
        <sz val="11"/>
        <rFont val="Arial"/>
        <family val="2"/>
      </rPr>
      <t xml:space="preserve"> Data for the 2025/26 financial year</t>
    </r>
  </si>
  <si>
    <r>
      <t>Publication date:</t>
    </r>
    <r>
      <rPr>
        <sz val="11"/>
        <rFont val="Arial"/>
        <family val="2"/>
      </rPr>
      <t xml:space="preserve"> 30/06/2026</t>
    </r>
  </si>
  <si>
    <t>Removal of home/non-home splits</t>
  </si>
  <si>
    <t xml:space="preserve">For the customer proportions tables 2.4.1 and 2.5.1, home/non-home splits were removed in the June 2024 release of Quarterly Energy Prices. </t>
  </si>
  <si>
    <t>Bills are currently based on updated fixed consumption levels of 11,200 kWh per year for gas. This change was made in March 2025, and the Department continues to review changes in average consumption.</t>
  </si>
  <si>
    <t>Data collection methodology</t>
  </si>
  <si>
    <t>Bill calculation methodology</t>
  </si>
  <si>
    <t>Provisional quarterly data is published three months in arrears. Any revised data is marked with an "r".</t>
  </si>
  <si>
    <t>Provisional annual data is published in the December edition of QEP, with the final data being published in March.</t>
  </si>
  <si>
    <t>Standard credit customers pay on receipt of their bill which is usually payment 3 months in arrears.</t>
  </si>
  <si>
    <t>Direct debit transfers an agreed or variable amount directly from the customer’s bank account to the energy supplier.</t>
  </si>
  <si>
    <t>Prepayment requires the customer to make advance payment before fuel can be used.</t>
  </si>
  <si>
    <t>General notes</t>
  </si>
  <si>
    <r>
      <t>Next update:</t>
    </r>
    <r>
      <rPr>
        <sz val="11"/>
        <rFont val="Arial"/>
        <family val="2"/>
      </rPr>
      <t xml:space="preserve"> 17/12/2026</t>
    </r>
  </si>
  <si>
    <t>Figures from 2014 to 2021 inclusive were calculated from the average variable unit costs and average fixed costs in table 2.3.4 for the current consumption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</si>
</sst>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3" formatCode="_-* #,##0.00_-;\-* #,##0.00_-;_-* &quot;-&quot;??_-;_-@_-"/>
    <numFmt numFmtId="164" formatCode="0.0"/>
    <numFmt numFmtId="165" formatCode="0\ \ "/>
    <numFmt numFmtId="166" formatCode="\+0.0\ ;\-0.0\ "/>
    <numFmt numFmtId="167" formatCode="0\ "/>
    <numFmt numFmtId="168" formatCode="0.0%"/>
    <numFmt numFmtId="169" formatCode="_-* #,##0_-;\-* #,##0_-;_-* &quot;-&quot;??_-;_-@_-"/>
    <numFmt numFmtId="170" formatCode="_-[$€-2]* #,##0.00_-;\-[$€-2]* #,##0.00_-;_-[$€-2]* &quot;-&quot;??_-"/>
    <numFmt numFmtId="171" formatCode="0\ \ \ "/>
    <numFmt numFmtId="172" formatCode="&quot;£&quot;#,##0"/>
    <numFmt numFmtId="173" formatCode="\ \ 0\r"/>
    <numFmt numFmtId="174" formatCode="&quot;£&quot;#,##0.000"/>
    <numFmt numFmtId="175" formatCode="dd/mm/yy;@"/>
    <numFmt numFmtId="176" formatCode="0.00000000000000_ ;\-0.00000000000000\ "/>
    <numFmt numFmtId="177" formatCode="0\p\ "/>
  </numFmts>
  <fonts count="39">
    <font>
      <sz val="10"/>
      <name val="Arial"/>
    </font>
    <font>
      <sz val="10"/>
      <name val="Arial"/>
      <family val="2"/>
    </font>
    <font>
      <b/>
      <sz val="12"/>
      <name val="Arial"/>
      <family val="2"/>
    </font>
    <font>
      <b/>
      <sz val="10"/>
      <name val="Arial"/>
      <family val="2"/>
    </font>
    <font>
      <b/>
      <vertAlign val="superscript"/>
      <sz val="12"/>
      <name val="Arial"/>
      <family val="2"/>
    </font>
    <font>
      <sz val="9"/>
      <name val="Arial"/>
      <family val="2"/>
    </font>
    <font>
      <b/>
      <sz val="9"/>
      <name val="Arial"/>
      <family val="2"/>
    </font>
    <font>
      <sz val="12"/>
      <name val="MS Sans Serif"/>
      <family val="2"/>
    </font>
    <font>
      <sz val="12"/>
      <name val="Arial"/>
      <family val="2"/>
    </font>
    <font>
      <b/>
      <vertAlign val="superscript"/>
      <sz val="9"/>
      <name val="Arial"/>
      <family val="2"/>
    </font>
    <font>
      <sz val="10"/>
      <name val="MS Sans Serif"/>
      <family val="2"/>
    </font>
    <font>
      <sz val="11"/>
      <name val="Arial"/>
      <family val="2"/>
    </font>
    <font>
      <sz val="10"/>
      <name val="Arial"/>
      <family val="2"/>
    </font>
    <font>
      <sz val="10"/>
      <name val="Times New Roman"/>
      <family val="1"/>
    </font>
    <font>
      <sz val="9"/>
      <color indexed="12"/>
      <name val="Arial"/>
      <family val="2"/>
    </font>
    <font>
      <u/>
      <sz val="10"/>
      <color indexed="12"/>
      <name val="Arial"/>
      <family val="2"/>
    </font>
    <font>
      <vertAlign val="superscript"/>
      <sz val="9"/>
      <name val="Arial"/>
      <family val="2"/>
    </font>
    <font>
      <b/>
      <sz val="14"/>
      <name val="Arial"/>
      <family val="2"/>
    </font>
    <font>
      <sz val="10"/>
      <name val="Arial"/>
      <family val="2"/>
    </font>
    <font>
      <b/>
      <sz val="12"/>
      <color indexed="10"/>
      <name val="Arial"/>
      <family val="2"/>
    </font>
    <font>
      <b/>
      <sz val="11"/>
      <name val="Arial"/>
      <family val="2"/>
    </font>
    <font>
      <sz val="11"/>
      <name val="+mj-lt"/>
    </font>
    <font>
      <sz val="11"/>
      <color theme="1"/>
      <name val="Calibri"/>
      <family val="2"/>
      <scheme val="minor"/>
    </font>
    <font>
      <sz val="9"/>
      <color rgb="FFFF0000"/>
      <name val="Arial"/>
      <family val="2"/>
    </font>
    <font>
      <b/>
      <sz val="9"/>
      <color rgb="FF0070C0"/>
      <name val="Arial"/>
      <family val="2"/>
    </font>
    <font>
      <sz val="10"/>
      <color theme="1"/>
      <name val="Arial"/>
      <family val="2"/>
    </font>
    <font>
      <sz val="12"/>
      <color theme="3"/>
      <name val="Arial"/>
      <family val="2"/>
    </font>
    <font>
      <b/>
      <sz val="18"/>
      <name val="Arial"/>
      <family val="2"/>
    </font>
    <font>
      <sz val="18"/>
      <name val="Arial"/>
      <family val="2"/>
    </font>
    <font>
      <sz val="11"/>
      <color theme="3"/>
      <name val="Arial"/>
      <family val="2"/>
    </font>
    <font>
      <sz val="10"/>
      <color theme="3"/>
      <name val="MS Sans Serif"/>
      <family val="2"/>
    </font>
    <font>
      <b/>
      <sz val="9"/>
      <color theme="3"/>
      <name val="Arial"/>
      <family val="2"/>
    </font>
    <font>
      <sz val="10"/>
      <color theme="3"/>
      <name val="Arial"/>
      <family val="2"/>
    </font>
    <font>
      <sz val="8"/>
      <name val="Arial"/>
      <family val="2"/>
    </font>
    <font>
      <sz val="10"/>
      <name val="Arial"/>
      <family val="2"/>
    </font>
    <font>
      <b/>
      <sz val="11"/>
      <color theme="3"/>
      <name val="Arial"/>
      <family val="2"/>
    </font>
    <font>
      <sz val="8"/>
      <name val="Arial"/>
      <family val="2"/>
    </font>
    <font>
      <sz val="10"/>
      <color rgb="FFFF0000"/>
      <name val="Arial"/>
      <family val="2"/>
    </font>
    <font>
      <sz val="8"/>
      <name val="Arial"/>
      <family val="2"/>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15">
    <border>
      <left/>
      <right/>
      <top/>
      <bottom/>
      <diagonal/>
    </border>
    <border>
      <left/>
      <right/>
      <top/>
      <bottom style="double">
        <color indexed="64"/>
      </bottom>
      <diagonal/>
    </border>
    <border>
      <left/>
      <right/>
      <top style="thin">
        <color indexed="64"/>
      </top>
      <bottom style="thin">
        <color indexed="64"/>
      </bottom>
      <diagonal/>
    </border>
    <border>
      <left/>
      <right/>
      <top/>
      <bottom style="thin">
        <color indexed="64"/>
      </bottom>
      <diagonal/>
    </border>
    <border>
      <left/>
      <right/>
      <top style="double">
        <color indexed="64"/>
      </top>
      <bottom/>
      <diagonal/>
    </border>
    <border>
      <left/>
      <right/>
      <top/>
      <bottom style="dashDot">
        <color indexed="64"/>
      </bottom>
      <diagonal/>
    </border>
    <border>
      <left/>
      <right/>
      <top style="double">
        <color indexed="64"/>
      </top>
      <bottom style="thin">
        <color indexed="64"/>
      </bottom>
      <diagonal/>
    </border>
    <border>
      <left/>
      <right/>
      <top style="thin">
        <color indexed="64"/>
      </top>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double">
        <color indexed="64"/>
      </bottom>
      <diagonal/>
    </border>
    <border>
      <left/>
      <right/>
      <top style="double">
        <color auto="1"/>
      </top>
      <bottom/>
      <diagonal/>
    </border>
    <border>
      <left/>
      <right/>
      <top style="double">
        <color auto="1"/>
      </top>
      <bottom style="thin">
        <color indexed="64"/>
      </bottom>
      <diagonal/>
    </border>
    <border>
      <left/>
      <right/>
      <top/>
      <bottom style="thick">
        <color theme="4"/>
      </bottom>
      <diagonal/>
    </border>
  </borders>
  <cellStyleXfs count="17">
    <xf numFmtId="0" fontId="0" fillId="0" borderId="0"/>
    <xf numFmtId="43" fontId="12" fillId="0" borderId="0" applyFont="0" applyFill="0" applyBorder="0" applyAlignment="0" applyProtection="0"/>
    <xf numFmtId="43" fontId="18" fillId="0" borderId="0" applyFont="0" applyFill="0" applyBorder="0" applyAlignment="0" applyProtection="0"/>
    <xf numFmtId="170" fontId="8" fillId="0" borderId="0" applyFont="0" applyFill="0" applyBorder="0" applyAlignment="0" applyProtection="0"/>
    <xf numFmtId="0" fontId="15" fillId="0" borderId="0" applyNumberFormat="0" applyFill="0" applyBorder="0" applyAlignment="0" applyProtection="0">
      <alignment vertical="top"/>
      <protection locked="0"/>
    </xf>
    <xf numFmtId="0" fontId="12" fillId="0" borderId="0"/>
    <xf numFmtId="0" fontId="22" fillId="0" borderId="0"/>
    <xf numFmtId="9" fontId="1" fillId="0" borderId="0" applyFont="0" applyFill="0" applyBorder="0" applyAlignment="0" applyProtection="0"/>
    <xf numFmtId="9" fontId="12" fillId="0" borderId="0" applyFont="0" applyFill="0" applyBorder="0" applyAlignment="0" applyProtection="0"/>
    <xf numFmtId="9" fontId="18" fillId="0" borderId="0" applyFont="0" applyFill="0" applyBorder="0" applyAlignment="0" applyProtection="0"/>
    <xf numFmtId="0" fontId="15" fillId="0" borderId="0" applyNumberFormat="0" applyFill="0" applyBorder="0" applyAlignment="0" applyProtection="0">
      <alignment vertical="top"/>
      <protection locked="0"/>
    </xf>
    <xf numFmtId="170" fontId="25" fillId="0" borderId="0"/>
    <xf numFmtId="0" fontId="1" fillId="0" borderId="0"/>
    <xf numFmtId="0" fontId="2" fillId="0" borderId="14" applyNumberFormat="0" applyFill="0" applyAlignment="0" applyProtection="0"/>
    <xf numFmtId="43" fontId="34" fillId="0" borderId="0" applyFont="0" applyFill="0" applyBorder="0" applyAlignment="0" applyProtection="0"/>
    <xf numFmtId="0" fontId="1" fillId="0" borderId="0"/>
    <xf numFmtId="0" fontId="1" fillId="0" borderId="0"/>
  </cellStyleXfs>
  <cellXfs count="268">
    <xf numFmtId="0" fontId="0" fillId="0" borderId="0" xfId="0"/>
    <xf numFmtId="0" fontId="0" fillId="0" borderId="1" xfId="0" applyBorder="1"/>
    <xf numFmtId="0" fontId="0" fillId="0" borderId="0" xfId="0" applyAlignment="1">
      <alignment horizontal="right"/>
    </xf>
    <xf numFmtId="0" fontId="3" fillId="0" borderId="0" xfId="0" applyFont="1"/>
    <xf numFmtId="0" fontId="5" fillId="0" borderId="0" xfId="0" applyFont="1"/>
    <xf numFmtId="0" fontId="5" fillId="0" borderId="2" xfId="0" applyFont="1" applyBorder="1" applyAlignment="1">
      <alignment horizontal="right" wrapText="1"/>
    </xf>
    <xf numFmtId="0" fontId="6" fillId="0" borderId="0" xfId="0" applyFont="1"/>
    <xf numFmtId="0" fontId="5" fillId="0" borderId="0" xfId="0" applyFont="1" applyAlignment="1">
      <alignment horizontal="right"/>
    </xf>
    <xf numFmtId="0" fontId="0" fillId="2" borderId="0" xfId="0" applyFill="1"/>
    <xf numFmtId="1" fontId="5" fillId="0" borderId="0" xfId="0" applyNumberFormat="1" applyFont="1" applyAlignment="1">
      <alignment horizontal="right"/>
    </xf>
    <xf numFmtId="1" fontId="5" fillId="0" borderId="0" xfId="0" applyNumberFormat="1" applyFont="1" applyAlignment="1">
      <alignment horizontal="right" vertical="center"/>
    </xf>
    <xf numFmtId="0" fontId="5" fillId="0" borderId="3" xfId="0" applyFont="1" applyBorder="1"/>
    <xf numFmtId="0" fontId="5" fillId="0" borderId="1" xfId="0" applyFont="1" applyBorder="1"/>
    <xf numFmtId="0" fontId="5" fillId="0" borderId="0" xfId="0" applyFont="1" applyAlignment="1">
      <alignment horizontal="right" wrapText="1"/>
    </xf>
    <xf numFmtId="0" fontId="5" fillId="0" borderId="4" xfId="0" applyFont="1" applyBorder="1" applyAlignment="1">
      <alignment horizontal="right"/>
    </xf>
    <xf numFmtId="0" fontId="6" fillId="0" borderId="0" xfId="0" applyFont="1" applyAlignment="1">
      <alignment horizontal="right"/>
    </xf>
    <xf numFmtId="0" fontId="8" fillId="2" borderId="0" xfId="0" applyFont="1" applyFill="1" applyAlignment="1">
      <alignment vertical="center"/>
    </xf>
    <xf numFmtId="0" fontId="8" fillId="2" borderId="0" xfId="0" applyFont="1" applyFill="1" applyAlignment="1">
      <alignment horizontal="right" vertical="center"/>
    </xf>
    <xf numFmtId="0" fontId="10" fillId="2" borderId="0" xfId="0" applyFont="1" applyFill="1"/>
    <xf numFmtId="165" fontId="5" fillId="0" borderId="0" xfId="0" applyNumberFormat="1" applyFont="1" applyAlignment="1">
      <alignment horizontal="right"/>
    </xf>
    <xf numFmtId="166" fontId="5" fillId="0" borderId="3" xfId="0" applyNumberFormat="1" applyFont="1" applyBorder="1" applyAlignment="1">
      <alignment horizontal="right"/>
    </xf>
    <xf numFmtId="167" fontId="5" fillId="0" borderId="0" xfId="0" applyNumberFormat="1" applyFont="1" applyAlignment="1">
      <alignment horizontal="right"/>
    </xf>
    <xf numFmtId="1" fontId="5" fillId="0" borderId="0" xfId="0" applyNumberFormat="1" applyFont="1"/>
    <xf numFmtId="164" fontId="13" fillId="0" borderId="0" xfId="0" applyNumberFormat="1" applyFont="1"/>
    <xf numFmtId="0" fontId="6" fillId="0" borderId="0" xfId="0" applyFont="1" applyAlignment="1">
      <alignment horizontal="left"/>
    </xf>
    <xf numFmtId="0" fontId="14" fillId="0" borderId="0" xfId="0" applyFont="1" applyAlignment="1">
      <alignment horizontal="right"/>
    </xf>
    <xf numFmtId="164" fontId="13" fillId="0" borderId="0" xfId="0" applyNumberFormat="1" applyFont="1" applyAlignment="1">
      <alignment horizontal="right"/>
    </xf>
    <xf numFmtId="0" fontId="3" fillId="2" borderId="0" xfId="0" applyFont="1" applyFill="1"/>
    <xf numFmtId="0" fontId="12" fillId="0" borderId="0" xfId="5"/>
    <xf numFmtId="0" fontId="5" fillId="0" borderId="0" xfId="5" applyFont="1"/>
    <xf numFmtId="0" fontId="3" fillId="0" borderId="0" xfId="5" applyFont="1"/>
    <xf numFmtId="1" fontId="14" fillId="0" borderId="0" xfId="0" applyNumberFormat="1" applyFont="1" applyAlignment="1">
      <alignment horizontal="right"/>
    </xf>
    <xf numFmtId="0" fontId="12" fillId="0" borderId="0" xfId="0" applyFont="1"/>
    <xf numFmtId="1" fontId="0" fillId="0" borderId="0" xfId="0" applyNumberFormat="1"/>
    <xf numFmtId="0" fontId="0" fillId="3" borderId="0" xfId="0" applyFill="1"/>
    <xf numFmtId="0" fontId="10" fillId="3" borderId="0" xfId="0" applyFont="1" applyFill="1"/>
    <xf numFmtId="0" fontId="5" fillId="3" borderId="0" xfId="0" applyFont="1" applyFill="1"/>
    <xf numFmtId="164" fontId="5" fillId="3" borderId="0" xfId="0" applyNumberFormat="1" applyFont="1" applyFill="1"/>
    <xf numFmtId="0" fontId="6" fillId="3" borderId="0" xfId="0" applyFont="1" applyFill="1" applyAlignment="1">
      <alignment horizontal="right"/>
    </xf>
    <xf numFmtId="0" fontId="14" fillId="3" borderId="0" xfId="0" applyFont="1" applyFill="1"/>
    <xf numFmtId="0" fontId="12" fillId="3" borderId="0" xfId="0" applyFont="1" applyFill="1"/>
    <xf numFmtId="164" fontId="23" fillId="3" borderId="0" xfId="0" applyNumberFormat="1" applyFont="1" applyFill="1"/>
    <xf numFmtId="0" fontId="8" fillId="2" borderId="1" xfId="5" applyFont="1" applyFill="1" applyBorder="1" applyAlignment="1">
      <alignment vertical="center"/>
    </xf>
    <xf numFmtId="0" fontId="8" fillId="2" borderId="0" xfId="5" applyFont="1" applyFill="1" applyAlignment="1">
      <alignment horizontal="right" vertical="center"/>
    </xf>
    <xf numFmtId="0" fontId="8" fillId="2" borderId="0" xfId="5" applyFont="1" applyFill="1" applyAlignment="1">
      <alignment vertical="center"/>
    </xf>
    <xf numFmtId="0" fontId="10" fillId="2" borderId="0" xfId="5" applyFont="1" applyFill="1"/>
    <xf numFmtId="0" fontId="6" fillId="0" borderId="0" xfId="5" applyFont="1" applyAlignment="1">
      <alignment horizontal="right"/>
    </xf>
    <xf numFmtId="0" fontId="12" fillId="0" borderId="1" xfId="5" applyBorder="1"/>
    <xf numFmtId="0" fontId="5" fillId="0" borderId="4" xfId="5" applyFont="1" applyBorder="1" applyAlignment="1">
      <alignment horizontal="right"/>
    </xf>
    <xf numFmtId="0" fontId="6" fillId="0" borderId="6" xfId="5" applyFont="1" applyBorder="1" applyAlignment="1">
      <alignment horizontal="center"/>
    </xf>
    <xf numFmtId="0" fontId="6" fillId="0" borderId="0" xfId="5" applyFont="1" applyAlignment="1">
      <alignment horizontal="center"/>
    </xf>
    <xf numFmtId="0" fontId="5" fillId="0" borderId="3" xfId="5" applyFont="1" applyBorder="1"/>
    <xf numFmtId="0" fontId="5" fillId="0" borderId="3" xfId="5" applyFont="1" applyBorder="1" applyAlignment="1">
      <alignment horizontal="right"/>
    </xf>
    <xf numFmtId="0" fontId="5" fillId="0" borderId="2" xfId="5" applyFont="1" applyBorder="1" applyAlignment="1">
      <alignment horizontal="right" wrapText="1"/>
    </xf>
    <xf numFmtId="0" fontId="5" fillId="0" borderId="3" xfId="5" applyFont="1" applyBorder="1" applyAlignment="1">
      <alignment horizontal="right" wrapText="1"/>
    </xf>
    <xf numFmtId="0" fontId="6" fillId="0" borderId="0" xfId="5" applyFont="1"/>
    <xf numFmtId="0" fontId="5" fillId="0" borderId="0" xfId="5" applyFont="1" applyAlignment="1">
      <alignment horizontal="right"/>
    </xf>
    <xf numFmtId="0" fontId="5" fillId="0" borderId="0" xfId="5" applyFont="1" applyAlignment="1">
      <alignment horizontal="right" wrapText="1"/>
    </xf>
    <xf numFmtId="171" fontId="5" fillId="2" borderId="0" xfId="5" applyNumberFormat="1" applyFont="1" applyFill="1" applyAlignment="1">
      <alignment horizontal="right"/>
    </xf>
    <xf numFmtId="167" fontId="5" fillId="0" borderId="0" xfId="5" applyNumberFormat="1" applyFont="1" applyAlignment="1">
      <alignment horizontal="right"/>
    </xf>
    <xf numFmtId="1" fontId="14" fillId="0" borderId="0" xfId="5" applyNumberFormat="1" applyFont="1" applyAlignment="1">
      <alignment horizontal="right"/>
    </xf>
    <xf numFmtId="167" fontId="5" fillId="0" borderId="0" xfId="5" applyNumberFormat="1" applyFont="1"/>
    <xf numFmtId="164" fontId="5" fillId="0" borderId="0" xfId="5" applyNumberFormat="1" applyFont="1"/>
    <xf numFmtId="1" fontId="5" fillId="0" borderId="0" xfId="8" applyNumberFormat="1" applyFont="1"/>
    <xf numFmtId="0" fontId="6" fillId="0" borderId="5" xfId="5" applyFont="1" applyBorder="1"/>
    <xf numFmtId="171" fontId="5" fillId="2" borderId="5" xfId="5" applyNumberFormat="1" applyFont="1" applyFill="1" applyBorder="1" applyAlignment="1">
      <alignment horizontal="right"/>
    </xf>
    <xf numFmtId="167" fontId="5" fillId="0" borderId="5" xfId="5" applyNumberFormat="1" applyFont="1" applyBorder="1" applyAlignment="1">
      <alignment horizontal="right"/>
    </xf>
    <xf numFmtId="167" fontId="5" fillId="0" borderId="5" xfId="5" applyNumberFormat="1" applyFont="1" applyBorder="1"/>
    <xf numFmtId="0" fontId="5" fillId="0" borderId="5" xfId="5" applyFont="1" applyBorder="1"/>
    <xf numFmtId="0" fontId="6" fillId="0" borderId="7" xfId="5" applyFont="1" applyBorder="1"/>
    <xf numFmtId="0" fontId="5" fillId="0" borderId="7" xfId="5" applyFont="1" applyBorder="1" applyAlignment="1">
      <alignment horizontal="right"/>
    </xf>
    <xf numFmtId="167" fontId="5" fillId="0" borderId="7" xfId="5" applyNumberFormat="1" applyFont="1" applyBorder="1" applyAlignment="1">
      <alignment horizontal="right"/>
    </xf>
    <xf numFmtId="167" fontId="5" fillId="0" borderId="7" xfId="5" applyNumberFormat="1" applyFont="1" applyBorder="1"/>
    <xf numFmtId="1" fontId="5" fillId="0" borderId="7" xfId="5" applyNumberFormat="1" applyFont="1" applyBorder="1" applyAlignment="1">
      <alignment horizontal="right"/>
    </xf>
    <xf numFmtId="166" fontId="5" fillId="0" borderId="3" xfId="5" applyNumberFormat="1" applyFont="1" applyBorder="1" applyAlignment="1">
      <alignment horizontal="right"/>
    </xf>
    <xf numFmtId="1" fontId="5" fillId="0" borderId="0" xfId="5" applyNumberFormat="1" applyFont="1" applyAlignment="1">
      <alignment horizontal="right"/>
    </xf>
    <xf numFmtId="0" fontId="14" fillId="0" borderId="7" xfId="5" applyFont="1" applyBorder="1" applyAlignment="1">
      <alignment horizontal="right"/>
    </xf>
    <xf numFmtId="0" fontId="5" fillId="0" borderId="1" xfId="5" applyFont="1" applyBorder="1"/>
    <xf numFmtId="166" fontId="5" fillId="0" borderId="1" xfId="5" applyNumberFormat="1" applyFont="1" applyBorder="1" applyAlignment="1">
      <alignment horizontal="right"/>
    </xf>
    <xf numFmtId="0" fontId="12" fillId="0" borderId="0" xfId="5" applyAlignment="1">
      <alignment horizontal="right"/>
    </xf>
    <xf numFmtId="0" fontId="0" fillId="4" borderId="0" xfId="0" applyFill="1"/>
    <xf numFmtId="0" fontId="12" fillId="4" borderId="0" xfId="0" applyFont="1" applyFill="1"/>
    <xf numFmtId="172" fontId="0" fillId="0" borderId="0" xfId="0" applyNumberFormat="1" applyAlignment="1">
      <alignment horizontal="left"/>
    </xf>
    <xf numFmtId="0" fontId="8" fillId="4" borderId="0" xfId="0" applyFont="1" applyFill="1" applyAlignment="1">
      <alignment vertical="center"/>
    </xf>
    <xf numFmtId="0" fontId="5" fillId="4" borderId="0" xfId="0" applyFont="1" applyFill="1" applyAlignment="1">
      <alignment vertical="center" readingOrder="1"/>
    </xf>
    <xf numFmtId="167" fontId="14" fillId="0" borderId="0" xfId="0" applyNumberFormat="1" applyFont="1" applyAlignment="1">
      <alignment horizontal="right"/>
    </xf>
    <xf numFmtId="1" fontId="24" fillId="0" borderId="0" xfId="0" applyNumberFormat="1" applyFont="1"/>
    <xf numFmtId="0" fontId="12" fillId="0" borderId="0" xfId="0" applyFont="1" applyAlignment="1">
      <alignment vertical="center" readingOrder="1"/>
    </xf>
    <xf numFmtId="174" fontId="0" fillId="0" borderId="0" xfId="0" applyNumberFormat="1"/>
    <xf numFmtId="175" fontId="5" fillId="0" borderId="0" xfId="0" applyNumberFormat="1" applyFont="1"/>
    <xf numFmtId="0" fontId="0" fillId="4" borderId="0" xfId="0" applyFill="1" applyAlignment="1">
      <alignment vertical="center"/>
    </xf>
    <xf numFmtId="0" fontId="0" fillId="0" borderId="0" xfId="0" applyAlignment="1">
      <alignment vertical="center"/>
    </xf>
    <xf numFmtId="0" fontId="12" fillId="0" borderId="0" xfId="0" applyFont="1" applyAlignment="1">
      <alignment vertical="center"/>
    </xf>
    <xf numFmtId="0" fontId="10" fillId="2" borderId="0" xfId="0" applyFont="1" applyFill="1" applyAlignment="1">
      <alignment vertical="center"/>
    </xf>
    <xf numFmtId="0" fontId="6" fillId="0" borderId="0" xfId="0" applyFont="1" applyAlignment="1">
      <alignment horizontal="right" vertical="center"/>
    </xf>
    <xf numFmtId="0" fontId="5" fillId="0" borderId="0" xfId="0" applyFont="1" applyAlignment="1">
      <alignment vertical="center"/>
    </xf>
    <xf numFmtId="0" fontId="5" fillId="0" borderId="3" xfId="0" applyFont="1" applyBorder="1" applyAlignment="1">
      <alignment vertical="center"/>
    </xf>
    <xf numFmtId="0" fontId="5" fillId="0" borderId="3" xfId="0" applyFont="1" applyBorder="1" applyAlignment="1">
      <alignment horizontal="right" vertical="center"/>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6"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right" vertical="center" wrapText="1"/>
    </xf>
    <xf numFmtId="171" fontId="5" fillId="2" borderId="0" xfId="0" applyNumberFormat="1" applyFont="1" applyFill="1" applyAlignment="1">
      <alignment horizontal="right" vertical="center"/>
    </xf>
    <xf numFmtId="167" fontId="5" fillId="0" borderId="0" xfId="0" applyNumberFormat="1" applyFont="1" applyAlignment="1">
      <alignment horizontal="right" vertical="center"/>
    </xf>
    <xf numFmtId="1" fontId="14" fillId="0" borderId="0" xfId="0" applyNumberFormat="1" applyFont="1" applyAlignment="1">
      <alignment horizontal="right" vertical="center"/>
    </xf>
    <xf numFmtId="1" fontId="5" fillId="0" borderId="0" xfId="7" applyNumberFormat="1" applyFont="1" applyAlignment="1">
      <alignment vertical="center"/>
    </xf>
    <xf numFmtId="167" fontId="5" fillId="0" borderId="0" xfId="0" applyNumberFormat="1" applyFont="1" applyAlignment="1">
      <alignment vertical="center"/>
    </xf>
    <xf numFmtId="0" fontId="6" fillId="0" borderId="5" xfId="0" applyFont="1" applyBorder="1" applyAlignment="1">
      <alignment vertical="center"/>
    </xf>
    <xf numFmtId="171" fontId="5" fillId="2" borderId="5" xfId="0" applyNumberFormat="1" applyFont="1" applyFill="1" applyBorder="1" applyAlignment="1">
      <alignment horizontal="right" vertical="center"/>
    </xf>
    <xf numFmtId="167" fontId="5" fillId="0" borderId="5" xfId="0" applyNumberFormat="1" applyFont="1" applyBorder="1" applyAlignment="1">
      <alignment horizontal="right" vertical="center"/>
    </xf>
    <xf numFmtId="167" fontId="5" fillId="0" borderId="5" xfId="0" applyNumberFormat="1" applyFont="1" applyBorder="1" applyAlignment="1">
      <alignment vertical="center"/>
    </xf>
    <xf numFmtId="0" fontId="6" fillId="0" borderId="7" xfId="0" applyFont="1" applyBorder="1" applyAlignment="1">
      <alignment vertical="center"/>
    </xf>
    <xf numFmtId="0" fontId="5" fillId="0" borderId="7" xfId="0" applyFont="1" applyBorder="1" applyAlignment="1">
      <alignment horizontal="right" vertical="center"/>
    </xf>
    <xf numFmtId="1" fontId="5" fillId="0" borderId="7" xfId="0" applyNumberFormat="1" applyFont="1" applyBorder="1" applyAlignment="1">
      <alignment horizontal="right" vertical="center"/>
    </xf>
    <xf numFmtId="166" fontId="5" fillId="0" borderId="3" xfId="0" applyNumberFormat="1" applyFont="1" applyBorder="1" applyAlignment="1">
      <alignment horizontal="right" vertical="center"/>
    </xf>
    <xf numFmtId="0" fontId="14" fillId="0" borderId="7" xfId="0" applyFont="1" applyBorder="1" applyAlignment="1">
      <alignment horizontal="right" vertical="center"/>
    </xf>
    <xf numFmtId="0" fontId="5" fillId="0" borderId="1" xfId="0" applyFont="1" applyBorder="1" applyAlignment="1">
      <alignment vertical="center"/>
    </xf>
    <xf numFmtId="166" fontId="5" fillId="0" borderId="1" xfId="0" applyNumberFormat="1" applyFont="1" applyBorder="1" applyAlignment="1">
      <alignment horizontal="right" vertical="center"/>
    </xf>
    <xf numFmtId="0" fontId="0" fillId="0" borderId="0" xfId="0" applyAlignment="1">
      <alignment horizontal="right" vertical="center"/>
    </xf>
    <xf numFmtId="0" fontId="15" fillId="0" borderId="0" xfId="4" applyAlignment="1" applyProtection="1">
      <alignment vertical="center"/>
    </xf>
    <xf numFmtId="0" fontId="2" fillId="4" borderId="0" xfId="5" applyFont="1" applyFill="1" applyAlignment="1">
      <alignment vertical="center"/>
    </xf>
    <xf numFmtId="0" fontId="12" fillId="4" borderId="0" xfId="0" applyFont="1" applyFill="1" applyAlignment="1">
      <alignment vertical="center"/>
    </xf>
    <xf numFmtId="0" fontId="5" fillId="4" borderId="0" xfId="0" applyFont="1" applyFill="1" applyAlignment="1">
      <alignment vertical="center"/>
    </xf>
    <xf numFmtId="0" fontId="15" fillId="4" borderId="0" xfId="4" applyFill="1" applyAlignment="1" applyProtection="1">
      <alignment vertical="center"/>
    </xf>
    <xf numFmtId="0" fontId="2" fillId="4" borderId="0" xfId="0" applyFont="1" applyFill="1" applyAlignment="1">
      <alignment horizontal="left" vertical="center" wrapText="1"/>
    </xf>
    <xf numFmtId="0" fontId="2" fillId="4" borderId="0" xfId="0" applyFont="1" applyFill="1" applyAlignment="1">
      <alignment horizontal="center" vertical="center" wrapText="1"/>
    </xf>
    <xf numFmtId="0" fontId="0" fillId="4" borderId="1" xfId="0" applyFill="1" applyBorder="1" applyAlignment="1">
      <alignment vertical="center"/>
    </xf>
    <xf numFmtId="0" fontId="6" fillId="4" borderId="1" xfId="0" applyFont="1" applyFill="1" applyBorder="1" applyAlignment="1">
      <alignment horizontal="right" vertical="center"/>
    </xf>
    <xf numFmtId="0" fontId="6" fillId="4" borderId="0" xfId="0" applyFont="1" applyFill="1" applyAlignment="1">
      <alignment horizontal="right" vertical="center"/>
    </xf>
    <xf numFmtId="0" fontId="5" fillId="4" borderId="8" xfId="0" applyFont="1" applyFill="1" applyBorder="1" applyAlignment="1">
      <alignment vertical="center"/>
    </xf>
    <xf numFmtId="0" fontId="6" fillId="4" borderId="0" xfId="0" applyFont="1" applyFill="1" applyAlignment="1">
      <alignment horizontal="center" vertical="center"/>
    </xf>
    <xf numFmtId="0" fontId="6" fillId="4" borderId="0" xfId="0" applyFont="1" applyFill="1" applyAlignment="1">
      <alignment vertical="center"/>
    </xf>
    <xf numFmtId="0" fontId="5" fillId="4" borderId="3" xfId="0" applyFont="1" applyFill="1" applyBorder="1" applyAlignment="1">
      <alignment vertical="center"/>
    </xf>
    <xf numFmtId="0" fontId="5" fillId="4" borderId="9" xfId="0" applyFont="1" applyFill="1" applyBorder="1" applyAlignment="1">
      <alignment vertical="center"/>
    </xf>
    <xf numFmtId="0" fontId="5" fillId="4" borderId="2" xfId="0" applyFont="1" applyFill="1" applyBorder="1" applyAlignment="1">
      <alignment horizontal="right" vertical="center" wrapText="1"/>
    </xf>
    <xf numFmtId="0" fontId="5" fillId="4" borderId="3" xfId="0" applyFont="1" applyFill="1" applyBorder="1" applyAlignment="1">
      <alignment horizontal="right" vertical="center" wrapText="1"/>
    </xf>
    <xf numFmtId="0" fontId="5" fillId="4" borderId="0" xfId="0" applyFont="1" applyFill="1" applyAlignment="1">
      <alignment horizontal="right" vertical="center" wrapText="1"/>
    </xf>
    <xf numFmtId="0" fontId="5" fillId="4" borderId="10" xfId="0" applyFont="1" applyFill="1" applyBorder="1" applyAlignment="1">
      <alignment vertical="center"/>
    </xf>
    <xf numFmtId="167" fontId="5" fillId="4" borderId="0" xfId="0" applyNumberFormat="1" applyFont="1" applyFill="1" applyAlignment="1">
      <alignment horizontal="right" vertical="center"/>
    </xf>
    <xf numFmtId="171" fontId="5" fillId="4" borderId="10" xfId="0" applyNumberFormat="1" applyFont="1" applyFill="1" applyBorder="1" applyAlignment="1">
      <alignment horizontal="left" vertical="center"/>
    </xf>
    <xf numFmtId="167" fontId="5" fillId="4" borderId="0" xfId="9" applyNumberFormat="1" applyFont="1" applyFill="1" applyAlignment="1">
      <alignment horizontal="right" vertical="center"/>
    </xf>
    <xf numFmtId="9" fontId="5" fillId="4" borderId="0" xfId="9" applyFont="1" applyFill="1" applyAlignment="1">
      <alignment vertical="center"/>
    </xf>
    <xf numFmtId="169" fontId="5" fillId="4" borderId="0" xfId="2" applyNumberFormat="1" applyFont="1" applyFill="1" applyAlignment="1">
      <alignment vertical="center"/>
    </xf>
    <xf numFmtId="0" fontId="6" fillId="4" borderId="1" xfId="0" applyFont="1" applyFill="1" applyBorder="1" applyAlignment="1">
      <alignment vertical="center"/>
    </xf>
    <xf numFmtId="171" fontId="5" fillId="2" borderId="11" xfId="0" applyNumberFormat="1" applyFont="1" applyFill="1" applyBorder="1" applyAlignment="1">
      <alignment horizontal="left" vertical="center"/>
    </xf>
    <xf numFmtId="167" fontId="5" fillId="4" borderId="1" xfId="0" applyNumberFormat="1" applyFont="1" applyFill="1" applyBorder="1" applyAlignment="1">
      <alignment horizontal="right" vertical="center"/>
    </xf>
    <xf numFmtId="0" fontId="2" fillId="4" borderId="0" xfId="0" applyFont="1" applyFill="1" applyAlignment="1">
      <alignment vertical="center"/>
    </xf>
    <xf numFmtId="49" fontId="5" fillId="4" borderId="0" xfId="0" applyNumberFormat="1" applyFont="1" applyFill="1" applyAlignment="1">
      <alignment horizontal="right" vertical="center"/>
    </xf>
    <xf numFmtId="0" fontId="5" fillId="4" borderId="0" xfId="0" applyFont="1" applyFill="1" applyAlignment="1">
      <alignment horizontal="right" vertical="center"/>
    </xf>
    <xf numFmtId="168" fontId="18" fillId="4" borderId="0" xfId="9" applyNumberFormat="1" applyFill="1" applyAlignment="1">
      <alignment vertical="center"/>
    </xf>
    <xf numFmtId="1" fontId="5" fillId="0" borderId="0" xfId="0" applyNumberFormat="1" applyFont="1" applyAlignment="1">
      <alignment vertical="center"/>
    </xf>
    <xf numFmtId="10" fontId="5" fillId="0" borderId="0" xfId="7" applyNumberFormat="1" applyFont="1" applyAlignment="1">
      <alignment vertical="center"/>
    </xf>
    <xf numFmtId="0" fontId="5" fillId="0" borderId="5" xfId="0" applyFont="1" applyBorder="1" applyAlignment="1">
      <alignment vertical="center"/>
    </xf>
    <xf numFmtId="2" fontId="5" fillId="0" borderId="0" xfId="7" applyNumberFormat="1" applyFont="1" applyAlignment="1">
      <alignment vertical="center"/>
    </xf>
    <xf numFmtId="173" fontId="5" fillId="2" borderId="0" xfId="0" applyNumberFormat="1" applyFont="1" applyFill="1" applyAlignment="1" applyProtection="1">
      <alignment horizontal="right" vertical="center"/>
      <protection hidden="1"/>
    </xf>
    <xf numFmtId="1" fontId="23" fillId="0" borderId="0" xfId="7" applyNumberFormat="1" applyFont="1" applyAlignment="1">
      <alignment vertical="center"/>
    </xf>
    <xf numFmtId="1" fontId="23" fillId="0" borderId="0" xfId="0" applyNumberFormat="1" applyFont="1" applyAlignment="1">
      <alignment vertical="center"/>
    </xf>
    <xf numFmtId="0" fontId="23" fillId="0" borderId="0" xfId="0" applyFont="1" applyAlignment="1">
      <alignment vertical="center"/>
    </xf>
    <xf numFmtId="168" fontId="5" fillId="0" borderId="0" xfId="7" applyNumberFormat="1" applyFont="1" applyAlignment="1">
      <alignment vertical="center"/>
    </xf>
    <xf numFmtId="164" fontId="5" fillId="0" borderId="0" xfId="0" applyNumberFormat="1" applyFont="1" applyAlignment="1">
      <alignment vertical="center"/>
    </xf>
    <xf numFmtId="0" fontId="5" fillId="0" borderId="12" xfId="0" applyFont="1" applyBorder="1" applyAlignment="1">
      <alignment vertical="center"/>
    </xf>
    <xf numFmtId="0" fontId="5" fillId="0" borderId="12" xfId="0" applyFont="1" applyBorder="1" applyAlignment="1">
      <alignment horizontal="right"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176" fontId="5" fillId="0" borderId="0" xfId="0" applyNumberFormat="1" applyFont="1" applyAlignment="1">
      <alignment vertical="center"/>
    </xf>
    <xf numFmtId="1" fontId="5" fillId="0" borderId="7" xfId="0" applyNumberFormat="1" applyFont="1" applyBorder="1" applyAlignment="1">
      <alignment vertical="center"/>
    </xf>
    <xf numFmtId="0" fontId="2" fillId="4" borderId="0" xfId="0" applyFont="1" applyFill="1" applyAlignment="1">
      <alignment horizontal="left" vertical="center"/>
    </xf>
    <xf numFmtId="167" fontId="8" fillId="2" borderId="0" xfId="0" applyNumberFormat="1" applyFont="1" applyFill="1" applyAlignment="1">
      <alignment vertical="center"/>
    </xf>
    <xf numFmtId="0" fontId="5" fillId="4" borderId="0" xfId="0" applyFont="1" applyFill="1" applyAlignment="1">
      <alignment horizontal="left" vertical="center" wrapText="1"/>
    </xf>
    <xf numFmtId="0" fontId="5" fillId="0" borderId="5" xfId="0" applyFont="1" applyBorder="1" applyAlignment="1">
      <alignment horizontal="right" vertical="center"/>
    </xf>
    <xf numFmtId="0" fontId="11" fillId="4" borderId="0" xfId="0" applyFont="1" applyFill="1" applyAlignment="1">
      <alignment vertical="center"/>
    </xf>
    <xf numFmtId="0" fontId="11" fillId="4" borderId="0" xfId="0" applyFont="1" applyFill="1"/>
    <xf numFmtId="1" fontId="5" fillId="0" borderId="0" xfId="7" applyNumberFormat="1" applyFont="1"/>
    <xf numFmtId="0" fontId="8" fillId="0" borderId="0" xfId="0" applyFont="1" applyAlignment="1">
      <alignment vertical="center"/>
    </xf>
    <xf numFmtId="0" fontId="17" fillId="0" borderId="0" xfId="0" applyFont="1" applyAlignment="1">
      <alignment vertical="center"/>
    </xf>
    <xf numFmtId="0" fontId="8" fillId="0" borderId="0" xfId="0" applyFont="1" applyAlignment="1">
      <alignment horizontal="left" vertical="center"/>
    </xf>
    <xf numFmtId="0" fontId="10" fillId="0" borderId="0" xfId="0" applyFont="1" applyAlignment="1">
      <alignment vertical="center"/>
    </xf>
    <xf numFmtId="0" fontId="6" fillId="0" borderId="0" xfId="0" applyFont="1" applyAlignment="1">
      <alignment wrapText="1"/>
    </xf>
    <xf numFmtId="171" fontId="5" fillId="0" borderId="0" xfId="0" applyNumberFormat="1" applyFont="1" applyAlignment="1">
      <alignment horizontal="right" vertical="center"/>
    </xf>
    <xf numFmtId="0" fontId="8" fillId="0" borderId="0" xfId="13" applyFont="1" applyFill="1" applyBorder="1" applyAlignment="1">
      <alignment horizontal="left" vertical="center"/>
    </xf>
    <xf numFmtId="0" fontId="2" fillId="0" borderId="0" xfId="0" applyFont="1" applyAlignment="1">
      <alignment horizontal="left" vertical="center"/>
    </xf>
    <xf numFmtId="0" fontId="8" fillId="0" borderId="0" xfId="0" applyFont="1" applyAlignment="1">
      <alignment vertical="center" wrapText="1"/>
    </xf>
    <xf numFmtId="0" fontId="2" fillId="0" borderId="0" xfId="13" applyFill="1" applyBorder="1" applyAlignment="1">
      <alignment horizontal="left" vertical="center"/>
    </xf>
    <xf numFmtId="0" fontId="2" fillId="0" borderId="0" xfId="0" applyFont="1" applyAlignment="1">
      <alignment vertical="center"/>
    </xf>
    <xf numFmtId="0" fontId="2" fillId="4" borderId="0" xfId="0" applyFont="1" applyFill="1"/>
    <xf numFmtId="0" fontId="27" fillId="0" borderId="0" xfId="0" applyFont="1" applyAlignment="1">
      <alignment vertical="center"/>
    </xf>
    <xf numFmtId="0" fontId="20" fillId="0" borderId="0" xfId="0" applyFont="1"/>
    <xf numFmtId="0" fontId="11" fillId="0" borderId="0" xfId="0" applyFont="1"/>
    <xf numFmtId="0" fontId="20" fillId="0" borderId="0" xfId="0" applyFont="1" applyAlignment="1">
      <alignment vertical="center"/>
    </xf>
    <xf numFmtId="0" fontId="11" fillId="0" borderId="0" xfId="0" applyFont="1" applyAlignment="1">
      <alignment vertical="center"/>
    </xf>
    <xf numFmtId="0" fontId="2" fillId="0" borderId="0" xfId="0" applyFont="1"/>
    <xf numFmtId="0" fontId="29" fillId="0" borderId="0" xfId="4" applyFont="1" applyFill="1" applyAlignment="1" applyProtection="1">
      <alignment horizontal="left" vertical="center"/>
    </xf>
    <xf numFmtId="0" fontId="29" fillId="0" borderId="0" xfId="4" applyFont="1" applyFill="1" applyAlignment="1" applyProtection="1">
      <alignment vertical="center"/>
    </xf>
    <xf numFmtId="0" fontId="29" fillId="0" borderId="0" xfId="10" applyFont="1" applyAlignment="1" applyProtection="1">
      <alignment horizontal="left" vertical="center"/>
    </xf>
    <xf numFmtId="0" fontId="26" fillId="0" borderId="0" xfId="0" applyFont="1" applyAlignment="1">
      <alignment vertical="center"/>
    </xf>
    <xf numFmtId="0" fontId="30" fillId="0" borderId="0" xfId="0" applyFont="1" applyAlignment="1">
      <alignment vertical="center"/>
    </xf>
    <xf numFmtId="0" fontId="31" fillId="0" borderId="0" xfId="0" applyFont="1" applyAlignment="1">
      <alignment horizontal="right" vertical="center"/>
    </xf>
    <xf numFmtId="0" fontId="32" fillId="0" borderId="0" xfId="0" applyFont="1" applyAlignment="1">
      <alignment vertical="center"/>
    </xf>
    <xf numFmtId="0" fontId="6" fillId="0" borderId="0" xfId="0" applyFont="1" applyAlignment="1">
      <alignment horizontal="right" wrapText="1"/>
    </xf>
    <xf numFmtId="0" fontId="2" fillId="0" borderId="0" xfId="13" applyFill="1" applyBorder="1" applyAlignment="1">
      <alignment vertical="center"/>
    </xf>
    <xf numFmtId="0" fontId="2" fillId="0" borderId="0" xfId="0" applyFont="1" applyAlignment="1">
      <alignment vertical="center" wrapText="1"/>
    </xf>
    <xf numFmtId="0" fontId="26" fillId="0" borderId="0" xfId="4" quotePrefix="1" applyFont="1" applyFill="1" applyAlignment="1" applyProtection="1">
      <alignment vertical="center"/>
    </xf>
    <xf numFmtId="0" fontId="8" fillId="0" borderId="0" xfId="0" applyFont="1" applyAlignment="1">
      <alignment horizontal="left" vertical="center" readingOrder="1"/>
    </xf>
    <xf numFmtId="169" fontId="5" fillId="0" borderId="0" xfId="14" applyNumberFormat="1" applyFont="1" applyFill="1" applyBorder="1" applyAlignment="1">
      <alignment horizontal="right" vertical="center"/>
    </xf>
    <xf numFmtId="177" fontId="5" fillId="0" borderId="0" xfId="0" applyNumberFormat="1" applyFont="1" applyAlignment="1">
      <alignment horizontal="right" vertical="center"/>
    </xf>
    <xf numFmtId="164" fontId="13" fillId="0" borderId="0" xfId="0" applyNumberFormat="1" applyFont="1" applyAlignment="1">
      <alignment horizontal="left"/>
    </xf>
    <xf numFmtId="0" fontId="5" fillId="0" borderId="0" xfId="0" applyFont="1" applyAlignment="1">
      <alignment horizontal="left"/>
    </xf>
    <xf numFmtId="0" fontId="8" fillId="0" borderId="0" xfId="13" applyFont="1" applyFill="1" applyBorder="1" applyAlignment="1">
      <alignment vertical="center"/>
    </xf>
    <xf numFmtId="0" fontId="35" fillId="4" borderId="0" xfId="4" applyFont="1" applyFill="1" applyAlignment="1" applyProtection="1">
      <alignment vertical="center"/>
    </xf>
    <xf numFmtId="3" fontId="5" fillId="0" borderId="0" xfId="14" applyNumberFormat="1" applyFont="1" applyFill="1" applyBorder="1" applyAlignment="1">
      <alignment horizontal="right" vertical="center"/>
    </xf>
    <xf numFmtId="3" fontId="5" fillId="0" borderId="0" xfId="0" applyNumberFormat="1" applyFont="1" applyAlignment="1">
      <alignment horizontal="right" vertical="center"/>
    </xf>
    <xf numFmtId="0" fontId="6" fillId="0" borderId="0" xfId="0" applyFont="1" applyAlignment="1">
      <alignment horizontal="left" wrapText="1"/>
    </xf>
    <xf numFmtId="0" fontId="20" fillId="0" borderId="0" xfId="15" applyFont="1"/>
    <xf numFmtId="0" fontId="5" fillId="0" borderId="0" xfId="15" applyFont="1"/>
    <xf numFmtId="0" fontId="23" fillId="0" borderId="0" xfId="15" applyFont="1"/>
    <xf numFmtId="0" fontId="37" fillId="4" borderId="0" xfId="16" applyFont="1" applyFill="1" applyAlignment="1">
      <alignment vertical="center"/>
    </xf>
    <xf numFmtId="0" fontId="11" fillId="4" borderId="0" xfId="6" applyFont="1" applyFill="1" applyAlignment="1">
      <alignment horizontal="left" vertical="center" wrapText="1"/>
    </xf>
    <xf numFmtId="169" fontId="0" fillId="0" borderId="0" xfId="0" applyNumberFormat="1"/>
    <xf numFmtId="9" fontId="0" fillId="0" borderId="0" xfId="7" applyFont="1"/>
    <xf numFmtId="9" fontId="0" fillId="0" borderId="0" xfId="0" applyNumberFormat="1"/>
    <xf numFmtId="3" fontId="5" fillId="4" borderId="0" xfId="0" applyNumberFormat="1" applyFont="1" applyFill="1" applyAlignment="1">
      <alignment horizontal="right" vertical="center"/>
    </xf>
    <xf numFmtId="3" fontId="0" fillId="0" borderId="0" xfId="0" applyNumberFormat="1"/>
    <xf numFmtId="0" fontId="29" fillId="4" borderId="0" xfId="10" applyFont="1" applyFill="1" applyAlignment="1" applyProtection="1">
      <alignment horizontal="left" vertical="center"/>
    </xf>
    <xf numFmtId="0" fontId="8" fillId="4" borderId="0" xfId="13" applyFont="1" applyFill="1" applyBorder="1" applyAlignment="1">
      <alignment vertical="center" wrapText="1"/>
    </xf>
    <xf numFmtId="0" fontId="3" fillId="0" borderId="0" xfId="0" applyFont="1" applyAlignment="1">
      <alignment horizontal="right" wrapText="1"/>
    </xf>
    <xf numFmtId="0" fontId="1" fillId="0" borderId="0" xfId="0" applyFont="1"/>
    <xf numFmtId="0" fontId="20" fillId="0" borderId="0" xfId="0" applyFont="1" applyAlignment="1">
      <alignment horizontal="left"/>
    </xf>
    <xf numFmtId="0" fontId="7" fillId="0" borderId="0" xfId="0" applyFont="1"/>
    <xf numFmtId="0" fontId="8" fillId="0" borderId="0" xfId="0" applyFont="1" applyAlignment="1">
      <alignment horizontal="left"/>
    </xf>
    <xf numFmtId="0" fontId="8" fillId="0" borderId="0" xfId="0" applyFont="1"/>
    <xf numFmtId="0" fontId="26" fillId="0" borderId="0" xfId="4" applyFont="1" applyFill="1" applyAlignment="1" applyProtection="1">
      <alignment horizontal="left"/>
    </xf>
    <xf numFmtId="168" fontId="0" fillId="0" borderId="0" xfId="7" applyNumberFormat="1" applyFont="1"/>
    <xf numFmtId="0" fontId="11" fillId="4" borderId="0" xfId="6" applyFont="1" applyFill="1" applyAlignment="1">
      <alignment horizontal="left" wrapText="1"/>
    </xf>
    <xf numFmtId="0" fontId="11" fillId="4" borderId="0" xfId="6" applyFont="1" applyFill="1" applyAlignment="1">
      <alignment horizontal="left" vertical="center" wrapText="1" readingOrder="1"/>
    </xf>
    <xf numFmtId="0" fontId="11" fillId="4" borderId="0" xfId="0" applyFont="1" applyFill="1" applyAlignment="1">
      <alignment horizontal="left" vertical="center" wrapText="1"/>
    </xf>
    <xf numFmtId="0" fontId="2" fillId="4" borderId="0" xfId="5" applyFont="1" applyFill="1" applyAlignment="1">
      <alignment vertical="center" wrapText="1"/>
    </xf>
    <xf numFmtId="0" fontId="20" fillId="4" borderId="0" xfId="5" applyFont="1" applyFill="1" applyAlignment="1">
      <alignment wrapText="1"/>
    </xf>
    <xf numFmtId="0" fontId="11" fillId="4" borderId="0" xfId="5" applyFont="1" applyFill="1" applyAlignment="1">
      <alignment vertical="center" wrapText="1"/>
    </xf>
    <xf numFmtId="0" fontId="20" fillId="4" borderId="0" xfId="6" applyFont="1" applyFill="1" applyAlignment="1">
      <alignment wrapText="1"/>
    </xf>
    <xf numFmtId="0" fontId="11" fillId="4" borderId="0" xfId="6" applyFont="1" applyFill="1" applyAlignment="1">
      <alignment wrapText="1"/>
    </xf>
    <xf numFmtId="0" fontId="29" fillId="4" borderId="0" xfId="4" applyFont="1" applyFill="1" applyAlignment="1" applyProtection="1">
      <alignment vertical="center" wrapText="1"/>
    </xf>
    <xf numFmtId="0" fontId="11" fillId="4" borderId="0" xfId="6" applyFont="1" applyFill="1" applyAlignment="1">
      <alignment vertical="center" wrapText="1" readingOrder="1"/>
    </xf>
    <xf numFmtId="0" fontId="20" fillId="0" borderId="0" xfId="15" applyFont="1" applyAlignment="1">
      <alignment wrapText="1"/>
    </xf>
    <xf numFmtId="0" fontId="11" fillId="4" borderId="0" xfId="0" applyFont="1" applyFill="1" applyAlignment="1">
      <alignment vertical="center" wrapText="1"/>
    </xf>
    <xf numFmtId="0" fontId="11" fillId="4" borderId="0" xfId="0" applyFont="1" applyFill="1" applyAlignment="1">
      <alignment wrapText="1"/>
    </xf>
    <xf numFmtId="0" fontId="21" fillId="4" borderId="0" xfId="6" applyFont="1" applyFill="1" applyAlignment="1">
      <alignment horizontal="left" vertical="center" wrapText="1"/>
    </xf>
    <xf numFmtId="0" fontId="11" fillId="0" borderId="0" xfId="15" applyFont="1" applyAlignment="1">
      <alignment vertical="top" wrapText="1"/>
    </xf>
    <xf numFmtId="0" fontId="35" fillId="4" borderId="0" xfId="4" applyFont="1" applyFill="1" applyAlignment="1" applyProtection="1">
      <alignment vertical="center" wrapText="1"/>
    </xf>
    <xf numFmtId="0" fontId="0" fillId="0" borderId="0" xfId="0" applyAlignment="1">
      <alignment wrapText="1"/>
    </xf>
    <xf numFmtId="0" fontId="2" fillId="0" borderId="0" xfId="0" applyFont="1" applyAlignment="1">
      <alignment horizontal="left" wrapText="1"/>
    </xf>
    <xf numFmtId="0" fontId="0" fillId="0" borderId="0" xfId="0" applyAlignment="1">
      <alignment horizontal="left" wrapText="1"/>
    </xf>
    <xf numFmtId="0" fontId="6" fillId="0" borderId="6" xfId="0" applyFont="1" applyBorder="1" applyAlignment="1">
      <alignment horizontal="center"/>
    </xf>
    <xf numFmtId="0" fontId="6" fillId="0" borderId="3" xfId="0" applyFont="1" applyBorder="1" applyAlignment="1">
      <alignment horizontal="center"/>
    </xf>
    <xf numFmtId="0" fontId="8" fillId="0" borderId="0" xfId="0" applyFont="1" applyAlignment="1">
      <alignment horizontal="left" vertical="center" wrapText="1"/>
    </xf>
    <xf numFmtId="0" fontId="8" fillId="4" borderId="0" xfId="13" applyFont="1" applyFill="1" applyBorder="1" applyAlignment="1">
      <alignment horizontal="left" vertical="center" wrapText="1"/>
    </xf>
    <xf numFmtId="0" fontId="6" fillId="0" borderId="13" xfId="0" applyFont="1" applyBorder="1" applyAlignment="1">
      <alignment horizontal="center" vertical="center"/>
    </xf>
    <xf numFmtId="0" fontId="2" fillId="0" borderId="0" xfId="0" applyFont="1" applyAlignment="1">
      <alignment vertical="center" wrapText="1"/>
    </xf>
    <xf numFmtId="0" fontId="0" fillId="0" borderId="0" xfId="0" applyAlignment="1">
      <alignment vertical="center" wrapText="1"/>
    </xf>
    <xf numFmtId="0" fontId="5" fillId="4" borderId="0" xfId="0" applyFont="1" applyFill="1" applyAlignment="1">
      <alignment horizontal="left" vertical="center" wrapText="1"/>
    </xf>
    <xf numFmtId="0" fontId="8" fillId="4" borderId="0" xfId="0" applyFont="1" applyFill="1" applyAlignment="1">
      <alignment horizontal="center" vertical="center" wrapText="1"/>
    </xf>
    <xf numFmtId="0" fontId="6" fillId="4" borderId="3" xfId="0" applyFont="1" applyFill="1" applyBorder="1" applyAlignment="1">
      <alignment horizontal="center" vertical="center"/>
    </xf>
    <xf numFmtId="0" fontId="6" fillId="4" borderId="6" xfId="0" applyFont="1" applyFill="1" applyBorder="1" applyAlignment="1">
      <alignment horizontal="center" vertical="center"/>
    </xf>
    <xf numFmtId="0" fontId="0" fillId="4" borderId="6" xfId="0" applyFill="1" applyBorder="1" applyAlignment="1">
      <alignment horizontal="center" vertical="center"/>
    </xf>
    <xf numFmtId="0" fontId="2" fillId="0" borderId="0" xfId="5" applyFont="1" applyAlignment="1">
      <alignment wrapText="1"/>
    </xf>
    <xf numFmtId="0" fontId="12" fillId="0" borderId="0" xfId="5" applyAlignment="1">
      <alignment wrapText="1"/>
    </xf>
    <xf numFmtId="0" fontId="6" fillId="0" borderId="6" xfId="5" applyFont="1" applyBorder="1" applyAlignment="1">
      <alignment horizontal="center"/>
    </xf>
    <xf numFmtId="0" fontId="6" fillId="0" borderId="3" xfId="5" applyFont="1" applyBorder="1" applyAlignment="1">
      <alignment horizontal="center"/>
    </xf>
  </cellXfs>
  <cellStyles count="17">
    <cellStyle name="Comma" xfId="14" builtinId="3"/>
    <cellStyle name="Comma 2" xfId="1" xr:uid="{00000000-0005-0000-0000-000000000000}"/>
    <cellStyle name="Comma 3" xfId="2" xr:uid="{00000000-0005-0000-0000-000001000000}"/>
    <cellStyle name="Euro" xfId="3" xr:uid="{00000000-0005-0000-0000-000002000000}"/>
    <cellStyle name="Heading 1" xfId="13" builtinId="16" customBuiltin="1"/>
    <cellStyle name="Hyperlink" xfId="4" builtinId="8"/>
    <cellStyle name="Hyperlink 2" xfId="10" xr:uid="{5D627559-7412-4339-B6F1-861B4F3EC379}"/>
    <cellStyle name="Normal" xfId="0" builtinId="0"/>
    <cellStyle name="Normal 2" xfId="5" xr:uid="{00000000-0005-0000-0000-000005000000}"/>
    <cellStyle name="Normal 2 2 2 4" xfId="15" xr:uid="{24FBF84E-8BE9-4E36-B76A-DF2DD589C55A}"/>
    <cellStyle name="Normal 2 3" xfId="12" xr:uid="{0EA0A493-BA26-4F27-B059-16FC507297CA}"/>
    <cellStyle name="Normal 2 3 2" xfId="16" xr:uid="{DC8C93CB-CE5C-474F-9005-610282102935}"/>
    <cellStyle name="Normal 3" xfId="6" xr:uid="{00000000-0005-0000-0000-000006000000}"/>
    <cellStyle name="Normal 6" xfId="11" xr:uid="{D7165319-26B0-434D-9714-30AA44A8EFB8}"/>
    <cellStyle name="Per cent" xfId="7" builtinId="5"/>
    <cellStyle name="Percent 2" xfId="8" xr:uid="{00000000-0005-0000-0000-000009000000}"/>
    <cellStyle name="Percent 3" xfId="9" xr:uid="{00000000-0005-0000-0000-00000A000000}"/>
  </cellStyles>
  <dxfs count="118">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7" formatCode="0\p\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9"/>
        <color auto="1"/>
        <name val="Arial"/>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1" formatCode="0\ \ \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strike val="0"/>
        <outline val="0"/>
        <shadow val="0"/>
        <u val="none"/>
        <vertAlign val="baseline"/>
        <sz val="9"/>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9"/>
        <color auto="1"/>
        <name val="Arial"/>
        <family val="2"/>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1" formatCode="0\ \ \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9"/>
        <color auto="1"/>
        <name val="Arial"/>
        <family val="2"/>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9" formatCode="_-* #,##0_-;\-* #,##0_-;_-* &quot;-&quot;??_-;_-@_-"/>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_-* #,##0_-;\-* #,##0_-;_-* &quot;-&quot;??_-;_-@_-"/>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_-* #,##0_-;\-* #,##0_-;_-* &quot;-&quot;??_-;_-@_-"/>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_-* #,##0_-;\-* #,##0_-;_-* &quot;-&quot;??_-;_-@_-"/>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strike val="0"/>
        <outline val="0"/>
        <shadow val="0"/>
        <u val="none"/>
        <vertAlign val="baseline"/>
        <sz val="9"/>
        <color auto="1"/>
        <name val="Arial"/>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s>
  <tableStyles count="1" defaultTableStyle="TableStyleMedium9" defaultPivotStyle="PivotStyleLight16">
    <tableStyle name="Invisible" pivot="0" table="0" count="0" xr9:uid="{3A976C76-5719-4E79-B582-DF5DDD6A020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3719008264462811E-2"/>
          <c:w val="0"/>
          <c:h val="0.83471074380165289"/>
        </c:manualLayout>
      </c:layout>
      <c:barChart>
        <c:barDir val="col"/>
        <c:grouping val="clustered"/>
        <c:varyColors val="0"/>
        <c:ser>
          <c:idx val="0"/>
          <c:order val="0"/>
          <c:spPr>
            <a:solidFill>
              <a:srgbClr val="9999FF"/>
            </a:solidFill>
            <a:ln w="12700">
              <a:solidFill>
                <a:srgbClr val="000000"/>
              </a:solidFill>
              <a:prstDash val="solid"/>
            </a:ln>
          </c:spPr>
          <c:invertIfNegative val="0"/>
          <c:val>
            <c:numRef>
              <c:f>(#REF!,#REF!,#REF!)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chart_data!#REF!</c15:sqref>
                        </c15:formulaRef>
                      </c:ext>
                    </c:extLst>
                    <c:numCache>
                      <c:formatCode>General</c:formatCode>
                      <c:ptCount val="3"/>
                    </c:numCache>
                  </c:numRef>
                </c15:cat>
              </c15:filteredCategoryTitle>
            </c:ext>
            <c:ext xmlns:c16="http://schemas.microsoft.com/office/drawing/2014/chart" uri="{C3380CC4-5D6E-409C-BE32-E72D297353CC}">
              <c16:uniqueId val="{00000000-FFE6-4916-84BF-92EC982DCE97}"/>
            </c:ext>
          </c:extLst>
        </c:ser>
        <c:ser>
          <c:idx val="1"/>
          <c:order val="1"/>
          <c:spPr>
            <a:solidFill>
              <a:srgbClr val="FF99CC"/>
            </a:solidFill>
            <a:ln w="12700">
              <a:solidFill>
                <a:srgbClr val="000000"/>
              </a:solidFill>
              <a:prstDash val="solid"/>
            </a:ln>
          </c:spPr>
          <c:invertIfNegative val="0"/>
          <c:val>
            <c:numRef>
              <c:f>(#REF!,#REF!,#REF!)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chart_data!#REF!</c15:sqref>
                        </c15:formulaRef>
                      </c:ext>
                    </c:extLst>
                    <c:numCache>
                      <c:formatCode>General</c:formatCode>
                      <c:ptCount val="3"/>
                    </c:numCache>
                  </c:numRef>
                </c15:cat>
              </c15:filteredCategoryTitle>
            </c:ext>
            <c:ext xmlns:c16="http://schemas.microsoft.com/office/drawing/2014/chart" uri="{C3380CC4-5D6E-409C-BE32-E72D297353CC}">
              <c16:uniqueId val="{00000001-FFE6-4916-84BF-92EC982DCE97}"/>
            </c:ext>
          </c:extLst>
        </c:ser>
        <c:ser>
          <c:idx val="2"/>
          <c:order val="2"/>
          <c:spPr>
            <a:solidFill>
              <a:srgbClr val="FFFF99"/>
            </a:solidFill>
            <a:ln w="12700">
              <a:solidFill>
                <a:srgbClr val="000000"/>
              </a:solidFill>
              <a:prstDash val="solid"/>
            </a:ln>
          </c:spPr>
          <c:invertIfNegative val="0"/>
          <c:val>
            <c:numRef>
              <c:f>(#REF!,#REF!,#REF!)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chart_data!#REF!</c15:sqref>
                        </c15:formulaRef>
                      </c:ext>
                    </c:extLst>
                    <c:numCache>
                      <c:formatCode>General</c:formatCode>
                      <c:ptCount val="3"/>
                    </c:numCache>
                  </c:numRef>
                </c15:cat>
              </c15:filteredCategoryTitle>
            </c:ext>
            <c:ext xmlns:c16="http://schemas.microsoft.com/office/drawing/2014/chart" uri="{C3380CC4-5D6E-409C-BE32-E72D297353CC}">
              <c16:uniqueId val="{00000002-FFE6-4916-84BF-92EC982DCE97}"/>
            </c:ext>
          </c:extLst>
        </c:ser>
        <c:dLbls>
          <c:showLegendKey val="0"/>
          <c:showVal val="0"/>
          <c:showCatName val="0"/>
          <c:showSerName val="0"/>
          <c:showPercent val="0"/>
          <c:showBubbleSize val="0"/>
        </c:dLbls>
        <c:gapWidth val="30"/>
        <c:axId val="963166816"/>
        <c:axId val="1"/>
      </c:barChart>
      <c:catAx>
        <c:axId val="963166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Univers 55"/>
                <a:ea typeface="Univers 55"/>
                <a:cs typeface="Univers 55"/>
              </a:defRPr>
            </a:pPr>
            <a:endParaRPr lang="en-US"/>
          </a:p>
        </c:txPr>
        <c:crossAx val="1"/>
        <c:crosses val="autoZero"/>
        <c:auto val="1"/>
        <c:lblAlgn val="ctr"/>
        <c:lblOffset val="100"/>
        <c:tickLblSkip val="2"/>
        <c:tickMarkSkip val="1"/>
        <c:noMultiLvlLbl val="0"/>
      </c:catAx>
      <c:valAx>
        <c:axId val="1"/>
        <c:scaling>
          <c:orientation val="minMax"/>
          <c:min val="0"/>
        </c:scaling>
        <c:delete val="0"/>
        <c:axPos val="l"/>
        <c:title>
          <c:tx>
            <c:rich>
              <a:bodyPr/>
              <a:lstStyle/>
              <a:p>
                <a:pPr>
                  <a:defRPr sz="800" b="0" i="0" u="none" strike="noStrike" baseline="0">
                    <a:solidFill>
                      <a:srgbClr val="000000"/>
                    </a:solidFill>
                    <a:latin typeface="Univers 55"/>
                    <a:ea typeface="Univers 55"/>
                    <a:cs typeface="Univers 55"/>
                  </a:defRPr>
                </a:pPr>
                <a:r>
                  <a:rPr lang="en-GB"/>
                  <a:t>Average bill (£s)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63166816"/>
        <c:crosses val="autoZero"/>
        <c:crossBetween val="between"/>
        <c:majorUnit val="50"/>
      </c:valAx>
      <c:spPr>
        <a:noFill/>
        <a:ln w="25400">
          <a:noFill/>
        </a:ln>
      </c:spPr>
    </c:plotArea>
    <c:legend>
      <c:legendPos val="r"/>
      <c:overlay val="0"/>
      <c:spPr>
        <a:noFill/>
        <a:ln w="25400">
          <a:noFill/>
        </a:ln>
      </c:spPr>
      <c:txPr>
        <a:bodyPr/>
        <a:lstStyle/>
        <a:p>
          <a:pPr>
            <a:defRPr sz="570" b="0" i="0" u="none" strike="noStrike" baseline="0">
              <a:solidFill>
                <a:srgbClr val="000000"/>
              </a:solidFill>
              <a:latin typeface="Univers 55"/>
              <a:ea typeface="Univers 55"/>
              <a:cs typeface="Univers 55"/>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58E-2"/>
          <c:y val="0.13181712962962963"/>
          <c:w val="0.93888888888888888"/>
          <c:h val="0.7566153555129933"/>
        </c:manualLayout>
      </c:layout>
      <c:barChart>
        <c:barDir val="col"/>
        <c:grouping val="clustered"/>
        <c:varyColors val="0"/>
        <c:ser>
          <c:idx val="0"/>
          <c:order val="0"/>
          <c:tx>
            <c:strRef>
              <c:f>chart_data!$L$4</c:f>
              <c:strCache>
                <c:ptCount val="1"/>
                <c:pt idx="0">
                  <c:v>Home suppliers</c:v>
                </c:pt>
              </c:strCache>
            </c:strRef>
          </c:tx>
          <c:spPr>
            <a:solidFill>
              <a:schemeClr val="tx2">
                <a:lumMod val="75000"/>
              </a:schemeClr>
            </a:solidFill>
          </c:spPr>
          <c:invertIfNegative val="0"/>
          <c:dPt>
            <c:idx val="0"/>
            <c:invertIfNegative val="0"/>
            <c:bubble3D val="0"/>
            <c:extLst>
              <c:ext xmlns:c16="http://schemas.microsoft.com/office/drawing/2014/chart" uri="{C3380CC4-5D6E-409C-BE32-E72D297353CC}">
                <c16:uniqueId val="{00000000-14CD-4DD8-ABCE-C85E77F99162}"/>
              </c:ext>
            </c:extLst>
          </c:dPt>
          <c:dPt>
            <c:idx val="1"/>
            <c:invertIfNegative val="0"/>
            <c:bubble3D val="0"/>
            <c:extLst>
              <c:ext xmlns:c16="http://schemas.microsoft.com/office/drawing/2014/chart" uri="{C3380CC4-5D6E-409C-BE32-E72D297353CC}">
                <c16:uniqueId val="{00000001-14CD-4DD8-ABCE-C85E77F99162}"/>
              </c:ext>
            </c:extLst>
          </c:dPt>
          <c:dPt>
            <c:idx val="2"/>
            <c:invertIfNegative val="0"/>
            <c:bubble3D val="0"/>
            <c:extLst>
              <c:ext xmlns:c16="http://schemas.microsoft.com/office/drawing/2014/chart" uri="{C3380CC4-5D6E-409C-BE32-E72D297353CC}">
                <c16:uniqueId val="{00000002-14CD-4DD8-ABCE-C85E77F99162}"/>
              </c:ext>
            </c:extLst>
          </c:dPt>
          <c:dLbls>
            <c:spPr>
              <a:noFill/>
              <a:ln w="25400">
                <a:noFill/>
              </a:ln>
            </c:spPr>
            <c:txPr>
              <a:bodyPr wrap="square" lIns="38100" tIns="19050" rIns="38100" bIns="19050" anchor="ctr">
                <a:spAutoFit/>
              </a:bodyPr>
              <a:lstStyle/>
              <a:p>
                <a:pPr>
                  <a:defRPr sz="11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chart_data!$M$3:$O$3</c:f>
              <c:strCache>
                <c:ptCount val="3"/>
                <c:pt idx="0">
                  <c:v>Standard credit</c:v>
                </c:pt>
                <c:pt idx="1">
                  <c:v>Direct debit</c:v>
                </c:pt>
                <c:pt idx="2">
                  <c:v>Prepayment</c:v>
                </c:pt>
              </c:strCache>
            </c:strRef>
          </c:cat>
          <c:val>
            <c:numRef>
              <c:f>chart_data!$M$4:$O$4</c:f>
              <c:numCache>
                <c:formatCode>"£"#,##0</c:formatCode>
                <c:ptCount val="3"/>
                <c:pt idx="0">
                  <c:v>1419</c:v>
                </c:pt>
                <c:pt idx="1">
                  <c:v>1301</c:v>
                </c:pt>
                <c:pt idx="2">
                  <c:v>1354</c:v>
                </c:pt>
              </c:numCache>
            </c:numRef>
          </c:val>
          <c:extLst>
            <c:ext xmlns:c16="http://schemas.microsoft.com/office/drawing/2014/chart" uri="{C3380CC4-5D6E-409C-BE32-E72D297353CC}">
              <c16:uniqueId val="{00000003-14CD-4DD8-ABCE-C85E77F99162}"/>
            </c:ext>
          </c:extLst>
        </c:ser>
        <c:ser>
          <c:idx val="1"/>
          <c:order val="1"/>
          <c:tx>
            <c:strRef>
              <c:f>chart_data!$L$5</c:f>
              <c:strCache>
                <c:ptCount val="1"/>
                <c:pt idx="0">
                  <c:v>Non-home suppliers</c:v>
                </c:pt>
              </c:strCache>
            </c:strRef>
          </c:tx>
          <c:spPr>
            <a:solidFill>
              <a:srgbClr val="4F81BD"/>
            </a:solidFill>
          </c:spPr>
          <c:invertIfNegative val="0"/>
          <c:dPt>
            <c:idx val="0"/>
            <c:invertIfNegative val="0"/>
            <c:bubble3D val="0"/>
            <c:extLst>
              <c:ext xmlns:c16="http://schemas.microsoft.com/office/drawing/2014/chart" uri="{C3380CC4-5D6E-409C-BE32-E72D297353CC}">
                <c16:uniqueId val="{00000004-14CD-4DD8-ABCE-C85E77F99162}"/>
              </c:ext>
            </c:extLst>
          </c:dPt>
          <c:dPt>
            <c:idx val="1"/>
            <c:invertIfNegative val="0"/>
            <c:bubble3D val="0"/>
            <c:extLst>
              <c:ext xmlns:c16="http://schemas.microsoft.com/office/drawing/2014/chart" uri="{C3380CC4-5D6E-409C-BE32-E72D297353CC}">
                <c16:uniqueId val="{00000005-14CD-4DD8-ABCE-C85E77F99162}"/>
              </c:ext>
            </c:extLst>
          </c:dPt>
          <c:dPt>
            <c:idx val="2"/>
            <c:invertIfNegative val="0"/>
            <c:bubble3D val="0"/>
            <c:extLst>
              <c:ext xmlns:c16="http://schemas.microsoft.com/office/drawing/2014/chart" uri="{C3380CC4-5D6E-409C-BE32-E72D297353CC}">
                <c16:uniqueId val="{00000006-14CD-4DD8-ABCE-C85E77F99162}"/>
              </c:ext>
            </c:extLst>
          </c:dPt>
          <c:dLbls>
            <c:spPr>
              <a:noFill/>
              <a:ln w="25400">
                <a:noFill/>
              </a:ln>
            </c:spPr>
            <c:txPr>
              <a:bodyPr wrap="square" lIns="38100" tIns="19050" rIns="38100" bIns="19050" anchor="ctr">
                <a:spAutoFit/>
              </a:bodyPr>
              <a:lstStyle/>
              <a:p>
                <a:pPr>
                  <a:defRPr sz="11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chart_data!$M$3:$O$3</c:f>
              <c:strCache>
                <c:ptCount val="3"/>
                <c:pt idx="0">
                  <c:v>Standard credit</c:v>
                </c:pt>
                <c:pt idx="1">
                  <c:v>Direct debit</c:v>
                </c:pt>
                <c:pt idx="2">
                  <c:v>Prepayment</c:v>
                </c:pt>
              </c:strCache>
            </c:strRef>
          </c:cat>
          <c:val>
            <c:numRef>
              <c:f>chart_data!$M$5:$O$5</c:f>
              <c:numCache>
                <c:formatCode>"£"#,##0</c:formatCode>
                <c:ptCount val="3"/>
                <c:pt idx="0">
                  <c:v>1341</c:v>
                </c:pt>
                <c:pt idx="1">
                  <c:v>1256</c:v>
                </c:pt>
                <c:pt idx="2">
                  <c:v>1306</c:v>
                </c:pt>
              </c:numCache>
            </c:numRef>
          </c:val>
          <c:extLst>
            <c:ext xmlns:c16="http://schemas.microsoft.com/office/drawing/2014/chart" uri="{C3380CC4-5D6E-409C-BE32-E72D297353CC}">
              <c16:uniqueId val="{00000007-14CD-4DD8-ABCE-C85E77F99162}"/>
            </c:ext>
          </c:extLst>
        </c:ser>
        <c:dLbls>
          <c:showLegendKey val="0"/>
          <c:showVal val="0"/>
          <c:showCatName val="0"/>
          <c:showSerName val="0"/>
          <c:showPercent val="0"/>
          <c:showBubbleSize val="0"/>
        </c:dLbls>
        <c:gapWidth val="120"/>
        <c:overlap val="-20"/>
        <c:axId val="665160456"/>
        <c:axId val="1"/>
      </c:barChart>
      <c:catAx>
        <c:axId val="665160456"/>
        <c:scaling>
          <c:orientation val="minMax"/>
        </c:scaling>
        <c:delete val="0"/>
        <c:axPos val="b"/>
        <c:numFmt formatCode="General" sourceLinked="1"/>
        <c:majorTickMark val="none"/>
        <c:minorTickMark val="none"/>
        <c:tickLblPos val="nextTo"/>
        <c:spPr>
          <a:ln w="28575">
            <a:solidFill>
              <a:schemeClr val="tx1"/>
            </a:solidFill>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quot;£&quot;#,##0" sourceLinked="1"/>
        <c:majorTickMark val="out"/>
        <c:minorTickMark val="none"/>
        <c:tickLblPos val="nextTo"/>
        <c:crossAx val="665160456"/>
        <c:crosses val="autoZero"/>
        <c:crossBetween val="between"/>
      </c:valAx>
    </c:plotArea>
    <c:legend>
      <c:legendPos val="r"/>
      <c:layout>
        <c:manualLayout>
          <c:xMode val="edge"/>
          <c:yMode val="edge"/>
          <c:x val="5.5288461538461536E-2"/>
          <c:y val="2.2304832713754646E-2"/>
          <c:w val="0.82451923076923073"/>
          <c:h val="9.6654275092936809E-2"/>
        </c:manualLayout>
      </c:layout>
      <c:overlay val="0"/>
      <c:txPr>
        <a:bodyPr/>
        <a:lstStyle/>
        <a:p>
          <a:pPr>
            <a:defRPr sz="550" b="0" i="0" u="none" strike="noStrike" baseline="0">
              <a:solidFill>
                <a:srgbClr val="000000"/>
              </a:solidFill>
              <a:latin typeface="Arial"/>
              <a:ea typeface="Arial"/>
              <a:cs typeface="Arial"/>
            </a:defRPr>
          </a:pPr>
          <a:endParaRPr lang="en-US"/>
        </a:p>
      </c:txPr>
    </c:legend>
    <c:plotVisOnly val="1"/>
    <c:dispBlanksAs val="gap"/>
    <c:showDLblsOverMax val="0"/>
  </c:chart>
  <c:spPr>
    <a:solidFill>
      <a:sysClr val="window" lastClr="FFFFFF"/>
    </a:solid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58E-2"/>
          <c:y val="0.13181712962962963"/>
          <c:w val="0.93888888888888888"/>
          <c:h val="0.7566153555129933"/>
        </c:manualLayout>
      </c:layout>
      <c:barChart>
        <c:barDir val="col"/>
        <c:grouping val="clustered"/>
        <c:varyColors val="0"/>
        <c:ser>
          <c:idx val="0"/>
          <c:order val="0"/>
          <c:tx>
            <c:strRef>
              <c:f>chart_data!$L$4</c:f>
              <c:strCache>
                <c:ptCount val="1"/>
                <c:pt idx="0">
                  <c:v>Home suppliers</c:v>
                </c:pt>
              </c:strCache>
            </c:strRef>
          </c:tx>
          <c:spPr>
            <a:solidFill>
              <a:schemeClr val="tx2">
                <a:lumMod val="75000"/>
              </a:schemeClr>
            </a:solidFill>
          </c:spPr>
          <c:invertIfNegative val="0"/>
          <c:dPt>
            <c:idx val="0"/>
            <c:invertIfNegative val="0"/>
            <c:bubble3D val="0"/>
            <c:extLst>
              <c:ext xmlns:c16="http://schemas.microsoft.com/office/drawing/2014/chart" uri="{C3380CC4-5D6E-409C-BE32-E72D297353CC}">
                <c16:uniqueId val="{00000000-A209-45E9-84E6-FA61FED3018D}"/>
              </c:ext>
            </c:extLst>
          </c:dPt>
          <c:dPt>
            <c:idx val="1"/>
            <c:invertIfNegative val="0"/>
            <c:bubble3D val="0"/>
            <c:extLst>
              <c:ext xmlns:c16="http://schemas.microsoft.com/office/drawing/2014/chart" uri="{C3380CC4-5D6E-409C-BE32-E72D297353CC}">
                <c16:uniqueId val="{00000001-A209-45E9-84E6-FA61FED3018D}"/>
              </c:ext>
            </c:extLst>
          </c:dPt>
          <c:dPt>
            <c:idx val="2"/>
            <c:invertIfNegative val="0"/>
            <c:bubble3D val="0"/>
            <c:extLst>
              <c:ext xmlns:c16="http://schemas.microsoft.com/office/drawing/2014/chart" uri="{C3380CC4-5D6E-409C-BE32-E72D297353CC}">
                <c16:uniqueId val="{00000002-A209-45E9-84E6-FA61FED3018D}"/>
              </c:ext>
            </c:extLst>
          </c:dPt>
          <c:dLbls>
            <c:spPr>
              <a:noFill/>
              <a:ln w="25400">
                <a:noFill/>
              </a:ln>
            </c:spPr>
            <c:txPr>
              <a:bodyPr wrap="square" lIns="38100" tIns="19050" rIns="38100" bIns="19050" anchor="ctr">
                <a:spAutoFit/>
              </a:bodyPr>
              <a:lstStyle/>
              <a:p>
                <a:pPr>
                  <a:defRPr sz="14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chart_data!$M$3:$O$3</c:f>
              <c:strCache>
                <c:ptCount val="3"/>
                <c:pt idx="0">
                  <c:v>Standard credit</c:v>
                </c:pt>
                <c:pt idx="1">
                  <c:v>Direct debit</c:v>
                </c:pt>
                <c:pt idx="2">
                  <c:v>Prepayment</c:v>
                </c:pt>
              </c:strCache>
            </c:strRef>
          </c:cat>
          <c:val>
            <c:numRef>
              <c:f>chart_data!$M$4:$O$4</c:f>
              <c:numCache>
                <c:formatCode>"£"#,##0</c:formatCode>
                <c:ptCount val="3"/>
                <c:pt idx="0">
                  <c:v>1419</c:v>
                </c:pt>
                <c:pt idx="1">
                  <c:v>1301</c:v>
                </c:pt>
                <c:pt idx="2">
                  <c:v>1354</c:v>
                </c:pt>
              </c:numCache>
            </c:numRef>
          </c:val>
          <c:extLst>
            <c:ext xmlns:c16="http://schemas.microsoft.com/office/drawing/2014/chart" uri="{C3380CC4-5D6E-409C-BE32-E72D297353CC}">
              <c16:uniqueId val="{00000003-A209-45E9-84E6-FA61FED3018D}"/>
            </c:ext>
          </c:extLst>
        </c:ser>
        <c:ser>
          <c:idx val="1"/>
          <c:order val="1"/>
          <c:tx>
            <c:strRef>
              <c:f>chart_data!$L$5</c:f>
              <c:strCache>
                <c:ptCount val="1"/>
                <c:pt idx="0">
                  <c:v>Non-home suppliers</c:v>
                </c:pt>
              </c:strCache>
            </c:strRef>
          </c:tx>
          <c:spPr>
            <a:solidFill>
              <a:srgbClr val="4F81BD"/>
            </a:solidFill>
          </c:spPr>
          <c:invertIfNegative val="0"/>
          <c:dPt>
            <c:idx val="0"/>
            <c:invertIfNegative val="0"/>
            <c:bubble3D val="0"/>
            <c:extLst>
              <c:ext xmlns:c16="http://schemas.microsoft.com/office/drawing/2014/chart" uri="{C3380CC4-5D6E-409C-BE32-E72D297353CC}">
                <c16:uniqueId val="{00000004-A209-45E9-84E6-FA61FED3018D}"/>
              </c:ext>
            </c:extLst>
          </c:dPt>
          <c:dPt>
            <c:idx val="1"/>
            <c:invertIfNegative val="0"/>
            <c:bubble3D val="0"/>
            <c:extLst>
              <c:ext xmlns:c16="http://schemas.microsoft.com/office/drawing/2014/chart" uri="{C3380CC4-5D6E-409C-BE32-E72D297353CC}">
                <c16:uniqueId val="{00000005-A209-45E9-84E6-FA61FED3018D}"/>
              </c:ext>
            </c:extLst>
          </c:dPt>
          <c:dPt>
            <c:idx val="2"/>
            <c:invertIfNegative val="0"/>
            <c:bubble3D val="0"/>
            <c:extLst>
              <c:ext xmlns:c16="http://schemas.microsoft.com/office/drawing/2014/chart" uri="{C3380CC4-5D6E-409C-BE32-E72D297353CC}">
                <c16:uniqueId val="{00000006-A209-45E9-84E6-FA61FED3018D}"/>
              </c:ext>
            </c:extLst>
          </c:dPt>
          <c:dLbls>
            <c:spPr>
              <a:noFill/>
              <a:ln w="25400">
                <a:noFill/>
              </a:ln>
            </c:spPr>
            <c:txPr>
              <a:bodyPr wrap="square" lIns="38100" tIns="19050" rIns="38100" bIns="19050" anchor="ctr">
                <a:spAutoFit/>
              </a:bodyPr>
              <a:lstStyle/>
              <a:p>
                <a:pPr>
                  <a:defRPr sz="14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chart_data!$M$3:$O$3</c:f>
              <c:strCache>
                <c:ptCount val="3"/>
                <c:pt idx="0">
                  <c:v>Standard credit</c:v>
                </c:pt>
                <c:pt idx="1">
                  <c:v>Direct debit</c:v>
                </c:pt>
                <c:pt idx="2">
                  <c:v>Prepayment</c:v>
                </c:pt>
              </c:strCache>
            </c:strRef>
          </c:cat>
          <c:val>
            <c:numRef>
              <c:f>chart_data!$M$5:$O$5</c:f>
              <c:numCache>
                <c:formatCode>"£"#,##0</c:formatCode>
                <c:ptCount val="3"/>
                <c:pt idx="0">
                  <c:v>1341</c:v>
                </c:pt>
                <c:pt idx="1">
                  <c:v>1256</c:v>
                </c:pt>
                <c:pt idx="2">
                  <c:v>1306</c:v>
                </c:pt>
              </c:numCache>
            </c:numRef>
          </c:val>
          <c:extLst>
            <c:ext xmlns:c16="http://schemas.microsoft.com/office/drawing/2014/chart" uri="{C3380CC4-5D6E-409C-BE32-E72D297353CC}">
              <c16:uniqueId val="{00000007-A209-45E9-84E6-FA61FED3018D}"/>
            </c:ext>
          </c:extLst>
        </c:ser>
        <c:dLbls>
          <c:showLegendKey val="0"/>
          <c:showVal val="0"/>
          <c:showCatName val="0"/>
          <c:showSerName val="0"/>
          <c:showPercent val="0"/>
          <c:showBubbleSize val="0"/>
        </c:dLbls>
        <c:gapWidth val="120"/>
        <c:overlap val="-20"/>
        <c:axId val="963150088"/>
        <c:axId val="1"/>
      </c:barChart>
      <c:catAx>
        <c:axId val="963150088"/>
        <c:scaling>
          <c:orientation val="minMax"/>
        </c:scaling>
        <c:delete val="0"/>
        <c:axPos val="b"/>
        <c:numFmt formatCode="General" sourceLinked="1"/>
        <c:majorTickMark val="none"/>
        <c:minorTickMark val="none"/>
        <c:tickLblPos val="nextTo"/>
        <c:spPr>
          <a:ln w="28575">
            <a:solidFill>
              <a:schemeClr val="tx1"/>
            </a:solidFill>
          </a:ln>
        </c:spPr>
        <c:txPr>
          <a:bodyPr rot="0" vert="horz"/>
          <a:lstStyle/>
          <a:p>
            <a:pPr>
              <a:defRPr sz="14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quot;£&quot;#,##0" sourceLinked="1"/>
        <c:majorTickMark val="out"/>
        <c:minorTickMark val="none"/>
        <c:tickLblPos val="nextTo"/>
        <c:crossAx val="963150088"/>
        <c:crosses val="autoZero"/>
        <c:crossBetween val="between"/>
      </c:valAx>
    </c:plotArea>
    <c:legend>
      <c:legendPos val="r"/>
      <c:layout>
        <c:manualLayout>
          <c:xMode val="edge"/>
          <c:yMode val="edge"/>
          <c:x val="5.464490594565749E-2"/>
          <c:y val="3.2467532467532464E-2"/>
          <c:w val="0.85792502334682263"/>
          <c:h val="9.0909090909090912E-2"/>
        </c:manualLayout>
      </c:layout>
      <c:overlay val="0"/>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ysClr val="window" lastClr="FFFFFF"/>
    </a:solid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hyperlink" Target="https://www.gov.uk/government/publications/domestic-energy-prices-data-sources-and-methodology"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s://www.gov.uk/government/publications/domestic-energy-prices-data-sources-and-methodology"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26</xdr:row>
      <xdr:rowOff>0</xdr:rowOff>
    </xdr:from>
    <xdr:to>
      <xdr:col>0</xdr:col>
      <xdr:colOff>0</xdr:colOff>
      <xdr:row>26</xdr:row>
      <xdr:rowOff>0</xdr:rowOff>
    </xdr:to>
    <xdr:graphicFrame macro="">
      <xdr:nvGraphicFramePr>
        <xdr:cNvPr id="4491357" name="Chart 7">
          <a:extLst>
            <a:ext uri="{FF2B5EF4-FFF2-40B4-BE49-F238E27FC236}">
              <a16:creationId xmlns:a16="http://schemas.microsoft.com/office/drawing/2014/main" id="{32C7BC3E-F838-4A67-A35D-C607613216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3</xdr:row>
      <xdr:rowOff>76200</xdr:rowOff>
    </xdr:from>
    <xdr:to>
      <xdr:col>9</xdr:col>
      <xdr:colOff>371475</xdr:colOff>
      <xdr:row>19</xdr:row>
      <xdr:rowOff>47625</xdr:rowOff>
    </xdr:to>
    <xdr:grpSp>
      <xdr:nvGrpSpPr>
        <xdr:cNvPr id="4491366" name="Group 1">
          <a:extLst>
            <a:ext uri="{FF2B5EF4-FFF2-40B4-BE49-F238E27FC236}">
              <a16:creationId xmlns:a16="http://schemas.microsoft.com/office/drawing/2014/main" id="{E0F9C9E1-4E6E-4214-8069-AC77C796A5E5}"/>
            </a:ext>
          </a:extLst>
        </xdr:cNvPr>
        <xdr:cNvGrpSpPr>
          <a:grpSpLocks/>
        </xdr:cNvGrpSpPr>
      </xdr:nvGrpSpPr>
      <xdr:grpSpPr bwMode="auto">
        <a:xfrm>
          <a:off x="2225675" y="561975"/>
          <a:ext cx="3962400" cy="2559050"/>
          <a:chOff x="2198914" y="729344"/>
          <a:chExt cx="3960000" cy="2592000"/>
        </a:xfrm>
      </xdr:grpSpPr>
      <xdr:graphicFrame macro="">
        <xdr:nvGraphicFramePr>
          <xdr:cNvPr id="4491370" name="Chart 14">
            <a:extLst>
              <a:ext uri="{FF2B5EF4-FFF2-40B4-BE49-F238E27FC236}">
                <a16:creationId xmlns:a16="http://schemas.microsoft.com/office/drawing/2014/main" id="{75080C89-602E-46C9-B9EB-041EB939CD05}"/>
              </a:ext>
            </a:extLst>
          </xdr:cNvPr>
          <xdr:cNvGraphicFramePr>
            <a:graphicFrameLocks/>
          </xdr:cNvGraphicFramePr>
        </xdr:nvGraphicFramePr>
        <xdr:xfrm>
          <a:off x="2198914" y="729344"/>
          <a:ext cx="3960000" cy="25920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6" name="Freeform 15">
            <a:extLst>
              <a:ext uri="{FF2B5EF4-FFF2-40B4-BE49-F238E27FC236}">
                <a16:creationId xmlns:a16="http://schemas.microsoft.com/office/drawing/2014/main" id="{2E7EF1B7-9053-499C-BF0C-9D5A4528EE26}"/>
              </a:ext>
            </a:extLst>
          </xdr:cNvPr>
          <xdr:cNvSpPr/>
        </xdr:nvSpPr>
        <xdr:spPr>
          <a:xfrm>
            <a:off x="5844779" y="777522"/>
            <a:ext cx="161827" cy="250528"/>
          </a:xfrm>
          <a:custGeom>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a:schemeClr val="tx2">
              <a:lumMod val="75000"/>
            </a:schemeClr>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editAs="oneCell">
    <xdr:from>
      <xdr:col>3</xdr:col>
      <xdr:colOff>0</xdr:colOff>
      <xdr:row>29</xdr:row>
      <xdr:rowOff>0</xdr:rowOff>
    </xdr:from>
    <xdr:to>
      <xdr:col>9</xdr:col>
      <xdr:colOff>305143</xdr:colOff>
      <xdr:row>44</xdr:row>
      <xdr:rowOff>131667</xdr:rowOff>
    </xdr:to>
    <xdr:pic>
      <xdr:nvPicPr>
        <xdr:cNvPr id="2" name="Picture 1">
          <a:extLst>
            <a:ext uri="{FF2B5EF4-FFF2-40B4-BE49-F238E27FC236}">
              <a16:creationId xmlns:a16="http://schemas.microsoft.com/office/drawing/2014/main" id="{E794683F-DD1A-3C29-77CB-5028F640AF74}"/>
            </a:ext>
          </a:extLst>
        </xdr:cNvPr>
        <xdr:cNvPicPr>
          <a:picLocks noChangeAspect="1"/>
        </xdr:cNvPicPr>
      </xdr:nvPicPr>
      <xdr:blipFill>
        <a:blip xmlns:r="http://schemas.openxmlformats.org/officeDocument/2006/relationships" r:embed="rId3"/>
        <a:stretch>
          <a:fillRect/>
        </a:stretch>
      </xdr:blipFill>
      <xdr:spPr>
        <a:xfrm>
          <a:off x="2152650" y="4695825"/>
          <a:ext cx="3962743" cy="2560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11</xdr:col>
      <xdr:colOff>0</xdr:colOff>
      <xdr:row>0</xdr:row>
      <xdr:rowOff>0</xdr:rowOff>
    </xdr:from>
    <xdr:to>
      <xdr:col>15</xdr:col>
      <xdr:colOff>485817</xdr:colOff>
      <xdr:row>2</xdr:row>
      <xdr:rowOff>185420</xdr:rowOff>
    </xdr:to>
    <xdr:grpSp>
      <xdr:nvGrpSpPr>
        <xdr:cNvPr id="4" name="Group 3">
          <a:extLst>
            <a:ext uri="{FF2B5EF4-FFF2-40B4-BE49-F238E27FC236}">
              <a16:creationId xmlns:a16="http://schemas.microsoft.com/office/drawing/2014/main" id="{1336B862-976F-4A52-BAE6-EC90E6A0A5BF}"/>
            </a:ext>
          </a:extLst>
        </xdr:cNvPr>
        <xdr:cNvGrpSpPr/>
      </xdr:nvGrpSpPr>
      <xdr:grpSpPr>
        <a:xfrm>
          <a:off x="6600825" y="0"/>
          <a:ext cx="2882942" cy="868045"/>
          <a:chOff x="6994681" y="8255"/>
          <a:chExt cx="2830237" cy="859790"/>
        </a:xfrm>
      </xdr:grpSpPr>
      <xdr:pic>
        <xdr:nvPicPr>
          <xdr:cNvPr id="5" name="Graphic 35" descr="Accredited Official Statistics logo">
            <a:extLst>
              <a:ext uri="{FF2B5EF4-FFF2-40B4-BE49-F238E27FC236}">
                <a16:creationId xmlns:a16="http://schemas.microsoft.com/office/drawing/2014/main" id="{56A83949-5703-2518-176D-FBC6E06B41FA}"/>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953500" y="8255"/>
            <a:ext cx="871418" cy="859790"/>
          </a:xfrm>
          <a:prstGeom prst="rect">
            <a:avLst/>
          </a:prstGeom>
        </xdr:spPr>
      </xdr:pic>
      <xdr:pic>
        <xdr:nvPicPr>
          <xdr:cNvPr id="6" name="Picture 5">
            <a:extLst>
              <a:ext uri="{FF2B5EF4-FFF2-40B4-BE49-F238E27FC236}">
                <a16:creationId xmlns:a16="http://schemas.microsoft.com/office/drawing/2014/main" id="{B0A1FD54-8775-5B65-BA6F-7D46C0DA9D3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994681" y="82735"/>
            <a:ext cx="1926202" cy="7078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2</xdr:row>
      <xdr:rowOff>97261</xdr:rowOff>
    </xdr:from>
    <xdr:to>
      <xdr:col>10</xdr:col>
      <xdr:colOff>542925</xdr:colOff>
      <xdr:row>20</xdr:row>
      <xdr:rowOff>514350</xdr:rowOff>
    </xdr:to>
    <xdr:grpSp>
      <xdr:nvGrpSpPr>
        <xdr:cNvPr id="1546893" name="Group 6">
          <a:extLst>
            <a:ext uri="{FF2B5EF4-FFF2-40B4-BE49-F238E27FC236}">
              <a16:creationId xmlns:a16="http://schemas.microsoft.com/office/drawing/2014/main" id="{03C8D164-415D-43AF-B4BE-AF5A97732CD0}"/>
            </a:ext>
          </a:extLst>
        </xdr:cNvPr>
        <xdr:cNvGrpSpPr>
          <a:grpSpLocks/>
        </xdr:cNvGrpSpPr>
      </xdr:nvGrpSpPr>
      <xdr:grpSpPr bwMode="auto">
        <a:xfrm>
          <a:off x="120650" y="459211"/>
          <a:ext cx="6610350" cy="3331739"/>
          <a:chOff x="2198914" y="729344"/>
          <a:chExt cx="3960000" cy="2592000"/>
        </a:xfrm>
      </xdr:grpSpPr>
      <xdr:graphicFrame macro="">
        <xdr:nvGraphicFramePr>
          <xdr:cNvPr id="1546894" name="Chart 14">
            <a:extLst>
              <a:ext uri="{FF2B5EF4-FFF2-40B4-BE49-F238E27FC236}">
                <a16:creationId xmlns:a16="http://schemas.microsoft.com/office/drawing/2014/main" id="{69931E58-7EDC-4D1C-83B5-C65E8502D566}"/>
              </a:ext>
            </a:extLst>
          </xdr:cNvPr>
          <xdr:cNvGraphicFramePr>
            <a:graphicFrameLocks/>
          </xdr:cNvGraphicFramePr>
        </xdr:nvGraphicFramePr>
        <xdr:xfrm>
          <a:off x="2198914" y="729344"/>
          <a:ext cx="3960000" cy="25920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9" name="Freeform 8">
            <a:extLst>
              <a:ext uri="{FF2B5EF4-FFF2-40B4-BE49-F238E27FC236}">
                <a16:creationId xmlns:a16="http://schemas.microsoft.com/office/drawing/2014/main" id="{FC6BA84E-ADC3-415B-8E86-CF850CF8A413}"/>
              </a:ext>
            </a:extLst>
          </xdr:cNvPr>
          <xdr:cNvSpPr/>
        </xdr:nvSpPr>
        <xdr:spPr>
          <a:xfrm>
            <a:off x="2713727" y="750434"/>
            <a:ext cx="173115" cy="261066"/>
          </a:xfrm>
          <a:custGeom>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a:schemeClr val="tx2">
              <a:lumMod val="75000"/>
            </a:schemeClr>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11723</xdr:colOff>
      <xdr:row>71</xdr:row>
      <xdr:rowOff>44398</xdr:rowOff>
    </xdr:from>
    <xdr:to>
      <xdr:col>17</xdr:col>
      <xdr:colOff>301928</xdr:colOff>
      <xdr:row>79</xdr:row>
      <xdr:rowOff>57150</xdr:rowOff>
    </xdr:to>
    <xdr:sp macro="" textlink="">
      <xdr:nvSpPr>
        <xdr:cNvPr id="11351" name="Text Box 1">
          <a:extLst>
            <a:ext uri="{FF2B5EF4-FFF2-40B4-BE49-F238E27FC236}">
              <a16:creationId xmlns:a16="http://schemas.microsoft.com/office/drawing/2014/main" id="{1BBB19C7-6D6C-4A8C-ACE1-A7595EC75EFE}"/>
            </a:ext>
          </a:extLst>
        </xdr:cNvPr>
        <xdr:cNvSpPr txBox="1">
          <a:spLocks noChangeArrowheads="1"/>
        </xdr:cNvSpPr>
      </xdr:nvSpPr>
      <xdr:spPr bwMode="auto">
        <a:xfrm>
          <a:off x="11723" y="10807648"/>
          <a:ext cx="11167755" cy="1574852"/>
        </a:xfrm>
        <a:prstGeom prst="rect">
          <a:avLst/>
        </a:prstGeom>
        <a:solidFill>
          <a:srgbClr val="FFFFFF"/>
        </a:solidFill>
        <a:ln w="9525">
          <a:noFill/>
          <a:miter lim="800000"/>
          <a:headEnd/>
          <a:tailEnd/>
        </a:ln>
      </xdr:spPr>
      <xdr:txBody>
        <a:bodyPr vertOverflow="clip" wrap="square" lIns="27432" tIns="22860" rIns="0" bIns="0" anchor="t" upright="1"/>
        <a:lstStyle/>
        <a:p>
          <a:pPr>
            <a:lnSpc>
              <a:spcPts val="800"/>
            </a:lnSpc>
          </a:pPr>
          <a:r>
            <a:rPr lang="en-GB" sz="1000">
              <a:effectLst/>
              <a:latin typeface="Arial" panose="020B0604020202020204" pitchFamily="34" charset="0"/>
              <a:ea typeface="+mn-ea"/>
              <a:cs typeface="Arial" panose="020B0604020202020204" pitchFamily="34" charset="0"/>
            </a:rPr>
            <a:t>(1) </a:t>
          </a:r>
          <a:r>
            <a:rPr lang="en-GB" sz="1000" baseline="0">
              <a:effectLst/>
              <a:latin typeface="Arial" panose="020B0604020202020204" pitchFamily="34" charset="0"/>
              <a:ea typeface="+mn-ea"/>
              <a:cs typeface="Arial" panose="020B0604020202020204" pitchFamily="34" charset="0"/>
            </a:rPr>
            <a:t>Bills up to (and including) 2006 relate to total bill received in the year, i.e. covering consumption from Q4 of the</a:t>
          </a:r>
        </a:p>
        <a:p>
          <a:pPr>
            <a:lnSpc>
              <a:spcPts val="800"/>
            </a:lnSpc>
          </a:pPr>
          <a:r>
            <a:rPr lang="en-GB" sz="1000" baseline="0">
              <a:effectLst/>
              <a:latin typeface="Arial" panose="020B0604020202020204" pitchFamily="34" charset="0"/>
              <a:ea typeface="+mn-ea"/>
              <a:cs typeface="Arial" panose="020B0604020202020204" pitchFamily="34" charset="0"/>
            </a:rPr>
            <a:t>      previous year to Q3 of the named year. </a:t>
          </a:r>
        </a:p>
        <a:p>
          <a:pPr>
            <a:lnSpc>
              <a:spcPts val="800"/>
            </a:lnSpc>
          </a:pPr>
          <a:endParaRPr lang="en-GB" sz="1000" baseline="0">
            <a:effectLst/>
            <a:latin typeface="Arial" panose="020B0604020202020204" pitchFamily="34" charset="0"/>
            <a:ea typeface="+mn-ea"/>
            <a:cs typeface="Arial" panose="020B0604020202020204" pitchFamily="34" charset="0"/>
          </a:endParaRPr>
        </a:p>
        <a:p>
          <a:pPr>
            <a:lnSpc>
              <a:spcPts val="800"/>
            </a:lnSpc>
          </a:pPr>
          <a:r>
            <a:rPr lang="en-GB" sz="1000" baseline="0">
              <a:effectLst/>
              <a:latin typeface="Arial" panose="020B0604020202020204" pitchFamily="34" charset="0"/>
              <a:ea typeface="+mn-ea"/>
              <a:cs typeface="Arial" panose="020B0604020202020204" pitchFamily="34" charset="0"/>
            </a:rPr>
            <a:t>      All bills are calculated using an annual consumption of 15,000 kWh.  Figures are inclusive of VAT.</a:t>
          </a:r>
        </a:p>
        <a:p>
          <a:pPr>
            <a:lnSpc>
              <a:spcPts val="800"/>
            </a:lnSpc>
          </a:pPr>
          <a:r>
            <a:rPr lang="en-GB" sz="1000" baseline="0">
              <a:effectLst/>
              <a:latin typeface="Arial" panose="020B0604020202020204" pitchFamily="34" charset="0"/>
              <a:ea typeface="+mn-ea"/>
              <a:cs typeface="Arial" panose="020B0604020202020204" pitchFamily="34" charset="0"/>
            </a:rPr>
            <a:t>      Home supplier denotes British Gas Trading. </a:t>
          </a:r>
        </a:p>
        <a:p>
          <a:pPr>
            <a:lnSpc>
              <a:spcPts val="800"/>
            </a:lnSpc>
          </a:pPr>
          <a:r>
            <a:rPr lang="en-GB" sz="1000" baseline="0">
              <a:effectLst/>
              <a:latin typeface="Arial" panose="020B0604020202020204" pitchFamily="34" charset="0"/>
              <a:ea typeface="+mn-ea"/>
              <a:cs typeface="Arial" panose="020B0604020202020204" pitchFamily="34" charset="0"/>
            </a:rPr>
            <a:t>      Non-home suppliers are all other suppliers.</a:t>
          </a:r>
        </a:p>
        <a:p>
          <a:pPr>
            <a:lnSpc>
              <a:spcPts val="800"/>
            </a:lnSpc>
          </a:pPr>
          <a:endParaRPr lang="en-GB" sz="1000" baseline="0">
            <a:effectLst/>
            <a:latin typeface="Arial" panose="020B0604020202020204" pitchFamily="34" charset="0"/>
            <a:ea typeface="+mn-ea"/>
            <a:cs typeface="Arial" panose="020B0604020202020204" pitchFamily="34" charset="0"/>
          </a:endParaRPr>
        </a:p>
        <a:p>
          <a:pPr>
            <a:lnSpc>
              <a:spcPts val="800"/>
            </a:lnSpc>
          </a:pPr>
          <a:r>
            <a:rPr lang="en-GB" sz="1000" baseline="0">
              <a:effectLst/>
              <a:latin typeface="Arial" panose="020B0604020202020204" pitchFamily="34" charset="0"/>
              <a:ea typeface="+mn-ea"/>
              <a:cs typeface="Arial" panose="020B0604020202020204" pitchFamily="34" charset="0"/>
            </a:rPr>
            <a:t>(2) Bills deflated to 2010 terms using the GDP (market prices) deflator.</a:t>
          </a:r>
        </a:p>
        <a:p>
          <a:pPr>
            <a:lnSpc>
              <a:spcPts val="800"/>
            </a:lnSpc>
          </a:pPr>
          <a:r>
            <a:rPr lang="en-GB" sz="1000" baseline="0">
              <a:effectLst/>
              <a:latin typeface="Arial" panose="020B0604020202020204" pitchFamily="34" charset="0"/>
              <a:ea typeface="+mn-ea"/>
              <a:cs typeface="Arial" panose="020B0604020202020204" pitchFamily="34" charset="0"/>
            </a:rPr>
            <a:t> </a:t>
          </a:r>
        </a:p>
        <a:p>
          <a:pPr>
            <a:lnSpc>
              <a:spcPts val="800"/>
            </a:lnSpc>
          </a:pPr>
          <a:r>
            <a:rPr lang="en-GB" sz="1000" baseline="0">
              <a:effectLst/>
              <a:latin typeface="Arial" panose="020B0604020202020204" pitchFamily="34" charset="0"/>
              <a:ea typeface="+mn-ea"/>
              <a:cs typeface="Arial" panose="020B0604020202020204" pitchFamily="34" charset="0"/>
            </a:rPr>
            <a:t>(3) Bills from 2007 on are subject to a change in methodology.  Bills relate to the calendar year, i. e. covering</a:t>
          </a:r>
        </a:p>
        <a:p>
          <a:pPr>
            <a:lnSpc>
              <a:spcPts val="800"/>
            </a:lnSpc>
          </a:pPr>
          <a:r>
            <a:rPr lang="en-GB" sz="1000" baseline="0">
              <a:effectLst/>
              <a:latin typeface="Arial" panose="020B0604020202020204" pitchFamily="34" charset="0"/>
              <a:ea typeface="+mn-ea"/>
              <a:cs typeface="Arial" panose="020B0604020202020204" pitchFamily="34" charset="0"/>
            </a:rPr>
            <a:t>     consumption from Q1 to Q4 of the named year. The assumed gas consumption pattern has also been altered </a:t>
          </a:r>
        </a:p>
        <a:p>
          <a:pPr>
            <a:lnSpc>
              <a:spcPts val="900"/>
            </a:lnSpc>
          </a:pPr>
          <a:r>
            <a:rPr lang="en-GB" sz="1000" baseline="0">
              <a:effectLst/>
              <a:latin typeface="Arial" panose="020B0604020202020204" pitchFamily="34" charset="0"/>
              <a:ea typeface="+mn-ea"/>
              <a:cs typeface="Arial" panose="020B0604020202020204" pitchFamily="34" charset="0"/>
            </a:rPr>
            <a:t>     to more accurately reflect real consumption patterns. More information can be found in the methodology note at:</a:t>
          </a:r>
        </a:p>
        <a:p>
          <a:pPr>
            <a:lnSpc>
              <a:spcPts val="800"/>
            </a:lnSpc>
          </a:pPr>
          <a:endParaRPr lang="en-GB" sz="1000">
            <a:effectLst/>
            <a:latin typeface="Arial" panose="020B0604020202020204" pitchFamily="34" charset="0"/>
            <a:ea typeface="+mn-ea"/>
            <a:cs typeface="Arial" panose="020B0604020202020204" pitchFamily="34" charset="0"/>
          </a:endParaRPr>
        </a:p>
        <a:p>
          <a:pPr>
            <a:lnSpc>
              <a:spcPts val="300"/>
            </a:lnSpc>
          </a:pPr>
          <a:endParaRPr lang="en-GB" sz="1000">
            <a:effectLst/>
            <a:latin typeface="Arial" panose="020B0604020202020204" pitchFamily="34" charset="0"/>
            <a:ea typeface="+mn-ea"/>
            <a:cs typeface="Arial" panose="020B0604020202020204" pitchFamily="34" charset="0"/>
          </a:endParaRPr>
        </a:p>
        <a:p>
          <a:pPr>
            <a:lnSpc>
              <a:spcPts val="300"/>
            </a:lnSpc>
          </a:pPr>
          <a:endParaRPr lang="en-GB" sz="900">
            <a:effectLst/>
            <a:latin typeface="Arial" panose="020B0604020202020204" pitchFamily="34" charset="0"/>
            <a:ea typeface="+mn-ea"/>
            <a:cs typeface="Arial" panose="020B0604020202020204" pitchFamily="34" charset="0"/>
          </a:endParaRPr>
        </a:p>
        <a:p>
          <a:pPr algn="l" rtl="0">
            <a:lnSpc>
              <a:spcPts val="400"/>
            </a:lnSpc>
            <a:spcBef>
              <a:spcPts val="0"/>
            </a:spcBef>
            <a:spcAft>
              <a:spcPts val="0"/>
            </a:spcAft>
            <a:defRPr sz="1000"/>
          </a:pPr>
          <a:endParaRPr lang="en-GB" sz="700" b="0" i="0" u="none" strike="noStrike" baseline="0">
            <a:solidFill>
              <a:sysClr val="windowText" lastClr="000000"/>
            </a:solidFill>
            <a:latin typeface="Arial" pitchFamily="34" charset="0"/>
            <a:cs typeface="Arial" pitchFamily="34" charset="0"/>
          </a:endParaRPr>
        </a:p>
        <a:p>
          <a:pPr algn="l" rtl="0">
            <a:lnSpc>
              <a:spcPts val="300"/>
            </a:lnSpc>
            <a:spcBef>
              <a:spcPts val="0"/>
            </a:spcBef>
            <a:spcAft>
              <a:spcPts val="0"/>
            </a:spcAft>
            <a:defRPr sz="1000"/>
          </a:pPr>
          <a:endParaRPr lang="en-GB" sz="700" b="0" i="0" u="none" strike="noStrike" baseline="0">
            <a:solidFill>
              <a:sysClr val="windowText" lastClr="000000"/>
            </a:solidFill>
            <a:latin typeface="Arial" pitchFamily="34" charset="0"/>
            <a:cs typeface="Arial" pitchFamily="34" charset="0"/>
          </a:endParaRPr>
        </a:p>
        <a:p>
          <a:pPr rtl="0">
            <a:lnSpc>
              <a:spcPts val="300"/>
            </a:lnSpc>
          </a:pPr>
          <a:r>
            <a:rPr lang="en-GB" sz="700" b="0" i="0" u="none" strike="noStrike" baseline="0">
              <a:solidFill>
                <a:sysClr val="windowText" lastClr="000000"/>
              </a:solidFill>
              <a:latin typeface="Arial" pitchFamily="34" charset="0"/>
              <a:cs typeface="Arial" pitchFamily="34" charset="0"/>
            </a:rPr>
            <a:t>    </a:t>
          </a:r>
          <a:r>
            <a:rPr lang="en-GB" sz="700" b="0" i="0" u="none" strike="noStrike" baseline="0">
              <a:solidFill>
                <a:srgbClr val="0000FF"/>
              </a:solidFill>
              <a:latin typeface="Arial" pitchFamily="34" charset="0"/>
              <a:cs typeface="Arial" pitchFamily="34" charset="0"/>
            </a:rPr>
            <a:t> </a:t>
          </a:r>
          <a:r>
            <a:rPr lang="en-GB" sz="700">
              <a:latin typeface="Arial" pitchFamily="34" charset="0"/>
              <a:ea typeface="+mn-ea"/>
              <a:cs typeface="Arial" pitchFamily="34" charset="0"/>
            </a:rPr>
            <a:t> </a:t>
          </a:r>
          <a:endParaRPr lang="en-GB" sz="700" b="0" i="0" u="sng" baseline="0">
            <a:latin typeface="Arial" pitchFamily="34" charset="0"/>
            <a:ea typeface="+mn-ea"/>
            <a:cs typeface="Arial" pitchFamily="34" charset="0"/>
          </a:endParaRPr>
        </a:p>
        <a:p>
          <a:pPr algn="l" rtl="0">
            <a:lnSpc>
              <a:spcPts val="300"/>
            </a:lnSpc>
            <a:defRPr sz="1000"/>
          </a:pPr>
          <a:endParaRPr lang="en-GB" sz="700" b="0" i="0" u="none" strike="noStrike" baseline="0">
            <a:solidFill>
              <a:srgbClr val="0000FF"/>
            </a:solidFill>
            <a:latin typeface="Arial" panose="020B0604020202020204" pitchFamily="34" charset="0"/>
            <a:cs typeface="Arial" panose="020B0604020202020204" pitchFamily="34" charset="0"/>
          </a:endParaRPr>
        </a:p>
        <a:p>
          <a:pPr algn="l" rtl="0">
            <a:lnSpc>
              <a:spcPts val="300"/>
            </a:lnSpc>
            <a:defRPr sz="1000"/>
          </a:pPr>
          <a:endParaRPr lang="en-GB" sz="700" b="0" i="0" u="none" strike="noStrike" baseline="0">
            <a:solidFill>
              <a:srgbClr val="0000FF"/>
            </a:solidFill>
            <a:latin typeface="Arial" panose="020B0604020202020204" pitchFamily="34" charset="0"/>
            <a:cs typeface="Arial" panose="020B0604020202020204" pitchFamily="34" charset="0"/>
          </a:endParaRPr>
        </a:p>
        <a:p>
          <a:pPr algn="l" rtl="0">
            <a:lnSpc>
              <a:spcPts val="300"/>
            </a:lnSpc>
            <a:defRPr sz="1000"/>
          </a:pPr>
          <a:endParaRPr lang="en-GB" sz="700" b="0" i="0" u="none" strike="noStrike" baseline="0">
            <a:solidFill>
              <a:srgbClr val="0000FF"/>
            </a:solidFill>
            <a:latin typeface="Arial" panose="020B0604020202020204" pitchFamily="34" charset="0"/>
            <a:cs typeface="Arial" panose="020B0604020202020204" pitchFamily="34" charset="0"/>
          </a:endParaRPr>
        </a:p>
        <a:p>
          <a:pPr marL="0" marR="0" indent="0" algn="l" defTabSz="914400" rtl="0" eaLnBrk="1" fontAlgn="auto" latinLnBrk="0" hangingPunct="1">
            <a:lnSpc>
              <a:spcPts val="300"/>
            </a:lnSpc>
            <a:spcBef>
              <a:spcPts val="0"/>
            </a:spcBef>
            <a:spcAft>
              <a:spcPts val="0"/>
            </a:spcAft>
            <a:buClrTx/>
            <a:buSzTx/>
            <a:buFontTx/>
            <a:buNone/>
            <a:tabLst/>
            <a:defRPr sz="1000"/>
          </a:pPr>
          <a:endParaRPr lang="en-GB" sz="700" b="0" i="0" u="none" strike="noStrike" baseline="0">
            <a:solidFill>
              <a:sysClr val="windowText" lastClr="000000"/>
            </a:solidFill>
            <a:latin typeface="Arial" panose="020B0604020202020204" pitchFamily="34" charset="0"/>
            <a:ea typeface="+mn-ea"/>
            <a:cs typeface="Arial" panose="020B0604020202020204" pitchFamily="34" charset="0"/>
          </a:endParaRPr>
        </a:p>
        <a:p>
          <a:pPr algn="l" rtl="0">
            <a:lnSpc>
              <a:spcPts val="300"/>
            </a:lnSpc>
            <a:defRPr sz="1000"/>
          </a:pPr>
          <a:endParaRPr lang="en-GB" sz="700" b="0" i="0" u="none" strike="noStrike" baseline="0">
            <a:solidFill>
              <a:srgbClr val="000000"/>
            </a:solidFill>
            <a:latin typeface="Arial" panose="020B0604020202020204" pitchFamily="34" charset="0"/>
            <a:cs typeface="Arial" panose="020B0604020202020204" pitchFamily="34" charset="0"/>
          </a:endParaRPr>
        </a:p>
        <a:p>
          <a:pPr algn="l" rtl="0">
            <a:lnSpc>
              <a:spcPts val="400"/>
            </a:lnSpc>
            <a:defRPr sz="1000"/>
          </a:pPr>
          <a:endParaRPr lang="en-GB" sz="7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0</xdr:colOff>
      <xdr:row>78</xdr:row>
      <xdr:rowOff>87630</xdr:rowOff>
    </xdr:from>
    <xdr:to>
      <xdr:col>17</xdr:col>
      <xdr:colOff>97176</xdr:colOff>
      <xdr:row>79</xdr:row>
      <xdr:rowOff>72390</xdr:rowOff>
    </xdr:to>
    <xdr:sp macro="" textlink="">
      <xdr:nvSpPr>
        <xdr:cNvPr id="2" name="TextBox 1">
          <a:hlinkClick xmlns:r="http://schemas.openxmlformats.org/officeDocument/2006/relationships" r:id="rId1"/>
          <a:extLst>
            <a:ext uri="{FF2B5EF4-FFF2-40B4-BE49-F238E27FC236}">
              <a16:creationId xmlns:a16="http://schemas.microsoft.com/office/drawing/2014/main" id="{7E3C561F-3F12-4656-8EEB-38BCCEDDF0F1}"/>
            </a:ext>
          </a:extLst>
        </xdr:cNvPr>
        <xdr:cNvSpPr txBox="1"/>
      </xdr:nvSpPr>
      <xdr:spPr>
        <a:xfrm>
          <a:off x="0" y="10256520"/>
          <a:ext cx="7157106"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en-GB" sz="900" b="0" i="0" u="sng" strike="noStrike" kern="0" cap="none" spc="0" normalizeH="0" baseline="0" noProof="0">
              <a:ln>
                <a:noFill/>
              </a:ln>
              <a:solidFill>
                <a:srgbClr val="0000FF"/>
              </a:solidFill>
              <a:effectLst/>
              <a:uLnTx/>
              <a:uFillTx/>
              <a:latin typeface="Arial" pitchFamily="34" charset="0"/>
              <a:ea typeface="+mn-ea"/>
              <a:cs typeface="Arial" pitchFamily="34" charset="0"/>
            </a:rPr>
            <a:t>https://www.gov.uk/government/publications/domestic-energy-prices-data-sources-and-methodology</a:t>
          </a:r>
          <a:endParaRPr kumimoji="0" lang="en-GB" sz="900" b="0" i="0" u="none" strike="noStrike" kern="0" cap="none" spc="0" normalizeH="0" baseline="0" noProof="0">
            <a:ln>
              <a:noFill/>
            </a:ln>
            <a:solidFill>
              <a:srgbClr val="0000FF"/>
            </a:solidFill>
            <a:effectLst/>
            <a:uLnTx/>
            <a:uFillTx/>
            <a:latin typeface="Arial" pitchFamily="34" charset="0"/>
            <a:ea typeface="+mn-ea"/>
            <a:cs typeface="Arial" pitchFamily="34" charset="0"/>
          </a:endParaRPr>
        </a:p>
        <a:p>
          <a:pPr>
            <a:lnSpc>
              <a:spcPts val="1100"/>
            </a:lnSpc>
          </a:pPr>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46</xdr:row>
      <xdr:rowOff>11429</xdr:rowOff>
    </xdr:from>
    <xdr:to>
      <xdr:col>15</xdr:col>
      <xdr:colOff>193043</xdr:colOff>
      <xdr:row>58</xdr:row>
      <xdr:rowOff>82664</xdr:rowOff>
    </xdr:to>
    <xdr:sp macro="" textlink="">
      <xdr:nvSpPr>
        <xdr:cNvPr id="2" name="Text Box 1">
          <a:hlinkClick xmlns:r="http://schemas.openxmlformats.org/officeDocument/2006/relationships" r:id="rId1"/>
          <a:extLst>
            <a:ext uri="{FF2B5EF4-FFF2-40B4-BE49-F238E27FC236}">
              <a16:creationId xmlns:a16="http://schemas.microsoft.com/office/drawing/2014/main" id="{AEA908E2-57F5-4950-8E48-4FBCAA3DED19}"/>
            </a:ext>
          </a:extLst>
        </xdr:cNvPr>
        <xdr:cNvSpPr txBox="1">
          <a:spLocks noChangeArrowheads="1"/>
        </xdr:cNvSpPr>
      </xdr:nvSpPr>
      <xdr:spPr bwMode="auto">
        <a:xfrm>
          <a:off x="0" y="7248524"/>
          <a:ext cx="5953125" cy="1838325"/>
        </a:xfrm>
        <a:prstGeom prst="rect">
          <a:avLst/>
        </a:prstGeom>
        <a:solidFill>
          <a:srgbClr val="FFFFFF"/>
        </a:solidFill>
        <a:ln w="9525">
          <a:noFill/>
          <a:miter lim="800000"/>
          <a:headEnd/>
          <a:tailEnd/>
        </a:ln>
      </xdr:spPr>
      <xdr:txBody>
        <a:bodyPr vertOverflow="clip" wrap="square" lIns="27432" tIns="22860" rIns="0" bIns="0" anchor="t" upright="1"/>
        <a:lstStyle/>
        <a:p>
          <a:pPr algn="l" rtl="0">
            <a:lnSpc>
              <a:spcPct val="100000"/>
            </a:lnSpc>
            <a:spcBef>
              <a:spcPts val="0"/>
            </a:spcBef>
            <a:spcAft>
              <a:spcPts val="0"/>
            </a:spcAft>
            <a:defRPr sz="1000"/>
          </a:pPr>
          <a:r>
            <a:rPr lang="en-GB" sz="850" b="0" i="0" u="none" strike="noStrike" baseline="0">
              <a:solidFill>
                <a:srgbClr val="000000"/>
              </a:solidFill>
              <a:latin typeface="Arial"/>
              <a:cs typeface="Arial"/>
            </a:rPr>
            <a:t>(1</a:t>
          </a:r>
          <a:r>
            <a:rPr lang="en-GB" sz="900" b="0" i="0" u="none" strike="noStrike" baseline="0">
              <a:solidFill>
                <a:srgbClr val="000000"/>
              </a:solidFill>
              <a:latin typeface="Arial"/>
              <a:cs typeface="Arial"/>
            </a:rPr>
            <a:t>) </a:t>
          </a:r>
          <a:r>
            <a:rPr lang="en-GB" sz="900" b="0" i="0" u="none" strike="noStrike" baseline="0">
              <a:solidFill>
                <a:sysClr val="windowText" lastClr="000000"/>
              </a:solidFill>
              <a:latin typeface="Arial"/>
              <a:cs typeface="Arial"/>
            </a:rPr>
            <a:t>Bills up to (and including) 2006 relate to total bill received in the year, i.e. covering consumption from Q4 of the</a:t>
          </a:r>
        </a:p>
        <a:p>
          <a:pPr algn="l" rtl="0">
            <a:lnSpc>
              <a:spcPts val="900"/>
            </a:lnSpc>
            <a:spcBef>
              <a:spcPts val="0"/>
            </a:spcBef>
            <a:spcAft>
              <a:spcPts val="0"/>
            </a:spcAft>
            <a:defRPr sz="1000"/>
          </a:pPr>
          <a:r>
            <a:rPr lang="en-GB" sz="900" b="0" i="0" u="none" strike="noStrike" baseline="0">
              <a:solidFill>
                <a:sysClr val="windowText" lastClr="000000"/>
              </a:solidFill>
              <a:latin typeface="Arial"/>
              <a:cs typeface="Arial"/>
            </a:rPr>
            <a:t>      previous year to Q3 of the named year. </a:t>
          </a:r>
        </a:p>
        <a:p>
          <a:pPr algn="l" rtl="0">
            <a:lnSpc>
              <a:spcPct val="100000"/>
            </a:lnSpc>
            <a:spcBef>
              <a:spcPts val="0"/>
            </a:spcBef>
            <a:spcAft>
              <a:spcPts val="0"/>
            </a:spcAft>
            <a:defRPr sz="1000"/>
          </a:pPr>
          <a:r>
            <a:rPr lang="en-GB" sz="900" b="0" i="0" u="none" strike="noStrike" baseline="0">
              <a:solidFill>
                <a:sysClr val="windowText" lastClr="000000"/>
              </a:solidFill>
              <a:latin typeface="Arial"/>
              <a:cs typeface="Arial"/>
            </a:rPr>
            <a:t>(2) All bills are calculated using an annual consumption of 18,000 kWh.  Figures are inclusive of VAT.</a:t>
          </a:r>
        </a:p>
        <a:p>
          <a:pPr algn="l" rtl="0">
            <a:lnSpc>
              <a:spcPts val="900"/>
            </a:lnSpc>
            <a:spcBef>
              <a:spcPts val="0"/>
            </a:spcBef>
            <a:spcAft>
              <a:spcPts val="0"/>
            </a:spcAft>
            <a:defRPr sz="1000"/>
          </a:pPr>
          <a:r>
            <a:rPr lang="en-GB" sz="900" b="0" i="0" u="none" strike="noStrike" baseline="0">
              <a:solidFill>
                <a:sysClr val="windowText" lastClr="000000"/>
              </a:solidFill>
              <a:latin typeface="Arial"/>
              <a:cs typeface="Arial"/>
            </a:rPr>
            <a:t>(3) Home supplier denotes British Gas Trading. </a:t>
          </a:r>
        </a:p>
        <a:p>
          <a:pPr algn="l" rtl="0">
            <a:lnSpc>
              <a:spcPts val="900"/>
            </a:lnSpc>
            <a:spcBef>
              <a:spcPts val="0"/>
            </a:spcBef>
            <a:spcAft>
              <a:spcPts val="0"/>
            </a:spcAft>
            <a:defRPr sz="1000"/>
          </a:pPr>
          <a:r>
            <a:rPr lang="en-GB" sz="900" b="0" i="0" u="none" strike="noStrike" baseline="0">
              <a:solidFill>
                <a:sysClr val="windowText" lastClr="000000"/>
              </a:solidFill>
              <a:latin typeface="Arial"/>
              <a:cs typeface="Arial"/>
            </a:rPr>
            <a:t>(4) Non-home suppliers are all other suppliers.</a:t>
          </a:r>
        </a:p>
        <a:p>
          <a:pPr algn="l" rtl="0">
            <a:lnSpc>
              <a:spcPct val="100000"/>
            </a:lnSpc>
            <a:spcBef>
              <a:spcPts val="0"/>
            </a:spcBef>
            <a:spcAft>
              <a:spcPts val="0"/>
            </a:spcAft>
            <a:defRPr sz="1000"/>
          </a:pPr>
          <a:r>
            <a:rPr lang="en-GB" sz="900" b="0" i="0" u="none" strike="noStrike" baseline="0">
              <a:solidFill>
                <a:sysClr val="windowText" lastClr="000000"/>
              </a:solidFill>
              <a:latin typeface="Arial"/>
              <a:cs typeface="Arial"/>
            </a:rPr>
            <a:t>(5) Direct debit as a payment method not widely available for earlier years.</a:t>
          </a:r>
        </a:p>
        <a:p>
          <a:pPr algn="l" rtl="0">
            <a:lnSpc>
              <a:spcPts val="900"/>
            </a:lnSpc>
            <a:spcBef>
              <a:spcPts val="0"/>
            </a:spcBef>
            <a:spcAft>
              <a:spcPts val="0"/>
            </a:spcAft>
            <a:defRPr sz="1000"/>
          </a:pPr>
          <a:r>
            <a:rPr lang="en-GB" sz="900" b="0" i="0" u="none" strike="noStrike" baseline="0">
              <a:solidFill>
                <a:sysClr val="windowText" lastClr="000000"/>
              </a:solidFill>
              <a:latin typeface="Arial"/>
              <a:cs typeface="Arial"/>
            </a:rPr>
            <a:t>(6) Bills deflated to 2005 terms using the GDP (market prices) deflator.</a:t>
          </a:r>
        </a:p>
        <a:p>
          <a:pPr algn="l" rtl="0">
            <a:lnSpc>
              <a:spcPct val="100000"/>
            </a:lnSpc>
            <a:spcBef>
              <a:spcPts val="0"/>
            </a:spcBef>
            <a:spcAft>
              <a:spcPts val="0"/>
            </a:spcAft>
            <a:defRPr sz="1000"/>
          </a:pPr>
          <a:r>
            <a:rPr lang="en-GB" sz="900" b="0" i="0" u="none" strike="noStrike" baseline="0">
              <a:solidFill>
                <a:sysClr val="windowText" lastClr="000000"/>
              </a:solidFill>
              <a:latin typeface="Arial"/>
              <a:cs typeface="Arial"/>
            </a:rPr>
            <a:t>(7) </a:t>
          </a:r>
          <a:r>
            <a:rPr lang="en-GB" sz="900" b="0" i="0" u="none" strike="noStrike" baseline="0">
              <a:solidFill>
                <a:sysClr val="windowText" lastClr="000000"/>
              </a:solidFill>
              <a:latin typeface="Arial" pitchFamily="34" charset="0"/>
              <a:cs typeface="Arial" pitchFamily="34" charset="0"/>
            </a:rPr>
            <a:t>Bills from 2007 on are subject to a change in methodology.  Bills relate to the calendar year, i. e. covering</a:t>
          </a:r>
        </a:p>
        <a:p>
          <a:pPr algn="l" rtl="0">
            <a:lnSpc>
              <a:spcPts val="800"/>
            </a:lnSpc>
            <a:spcBef>
              <a:spcPts val="0"/>
            </a:spcBef>
            <a:spcAft>
              <a:spcPts val="0"/>
            </a:spcAft>
            <a:defRPr sz="1000"/>
          </a:pPr>
          <a:r>
            <a:rPr lang="en-GB" sz="900" b="0" i="0" u="none" strike="noStrike" baseline="0">
              <a:solidFill>
                <a:sysClr val="windowText" lastClr="000000"/>
              </a:solidFill>
              <a:latin typeface="Arial" pitchFamily="34" charset="0"/>
              <a:cs typeface="Arial" pitchFamily="34" charset="0"/>
            </a:rPr>
            <a:t>     consumption from Q1 to Q4 of the named year. The assumed gas consumption pattern has also been altered </a:t>
          </a:r>
        </a:p>
        <a:p>
          <a:pPr algn="l" rtl="0">
            <a:lnSpc>
              <a:spcPts val="800"/>
            </a:lnSpc>
            <a:spcBef>
              <a:spcPts val="0"/>
            </a:spcBef>
            <a:spcAft>
              <a:spcPts val="0"/>
            </a:spcAft>
            <a:defRPr sz="1000"/>
          </a:pPr>
          <a:r>
            <a:rPr lang="en-GB" sz="900" b="0" i="0" u="none" strike="noStrike" baseline="0">
              <a:solidFill>
                <a:sysClr val="windowText" lastClr="000000"/>
              </a:solidFill>
              <a:latin typeface="Arial" pitchFamily="34" charset="0"/>
              <a:cs typeface="Arial" pitchFamily="34" charset="0"/>
            </a:rPr>
            <a:t>     to more accurately reflect real consumption patterns. More information can be found in the methodology note at:</a:t>
          </a:r>
        </a:p>
        <a:p>
          <a:pPr rtl="0">
            <a:lnSpc>
              <a:spcPct val="100000"/>
            </a:lnSpc>
          </a:pPr>
          <a:r>
            <a:rPr lang="en-GB" sz="900" b="0" i="0" u="none" strike="noStrike" baseline="0">
              <a:solidFill>
                <a:sysClr val="windowText" lastClr="000000"/>
              </a:solidFill>
              <a:latin typeface="Arial" pitchFamily="34" charset="0"/>
              <a:cs typeface="Arial" pitchFamily="34" charset="0"/>
            </a:rPr>
            <a:t>    </a:t>
          </a:r>
          <a:r>
            <a:rPr lang="en-GB" sz="900" b="0" i="0" u="none" strike="noStrike" baseline="0">
              <a:solidFill>
                <a:srgbClr val="0000FF"/>
              </a:solidFill>
              <a:latin typeface="Arial" pitchFamily="34" charset="0"/>
              <a:cs typeface="Arial" pitchFamily="34" charset="0"/>
            </a:rPr>
            <a:t> </a:t>
          </a:r>
          <a:r>
            <a:rPr lang="en-GB" sz="900" b="0" i="0" u="sng">
              <a:solidFill>
                <a:srgbClr val="0000FF"/>
              </a:solidFill>
              <a:effectLst/>
              <a:latin typeface="Arial" pitchFamily="34" charset="0"/>
              <a:ea typeface="+mn-ea"/>
              <a:cs typeface="Arial" pitchFamily="34" charset="0"/>
            </a:rPr>
            <a:t>https://www.gov.uk/government/publications/domestic-energy-prices-data-sources-and-methodology</a:t>
          </a:r>
          <a:endParaRPr lang="en-GB" sz="900">
            <a:solidFill>
              <a:srgbClr val="0000FF"/>
            </a:solidFill>
            <a:effectLst/>
            <a:latin typeface="Arial" pitchFamily="34" charset="0"/>
            <a:cs typeface="Arial" pitchFamily="34" charset="0"/>
          </a:endParaRPr>
        </a:p>
        <a:p>
          <a:pPr marL="0" marR="0" indent="0" algn="l" defTabSz="914400" rtl="0" eaLnBrk="1" fontAlgn="auto" latinLnBrk="0" hangingPunct="1">
            <a:lnSpc>
              <a:spcPts val="600"/>
            </a:lnSpc>
            <a:spcBef>
              <a:spcPts val="0"/>
            </a:spcBef>
            <a:spcAft>
              <a:spcPts val="0"/>
            </a:spcAft>
            <a:buClrTx/>
            <a:buSzTx/>
            <a:buFontTx/>
            <a:buNone/>
            <a:tabLst/>
            <a:defRPr sz="1000"/>
          </a:pPr>
          <a:r>
            <a:rPr lang="en-GB" sz="900">
              <a:latin typeface="Arial" pitchFamily="34" charset="0"/>
              <a:ea typeface="+mn-ea"/>
              <a:cs typeface="Arial" pitchFamily="34" charset="0"/>
            </a:rPr>
            <a:t> </a:t>
          </a:r>
          <a:endParaRPr lang="en-GB" sz="900" b="0" i="0" u="sng" baseline="0">
            <a:latin typeface="Arial" pitchFamily="34" charset="0"/>
            <a:ea typeface="+mn-ea"/>
            <a:cs typeface="Arial" pitchFamily="34" charset="0"/>
          </a:endParaRPr>
        </a:p>
        <a:p>
          <a:pPr algn="l" rtl="0">
            <a:lnSpc>
              <a:spcPts val="500"/>
            </a:lnSpc>
            <a:defRPr sz="1000"/>
          </a:pPr>
          <a:endParaRPr lang="en-GB" sz="900" b="0" i="0" u="none" strike="noStrike" baseline="0">
            <a:solidFill>
              <a:srgbClr val="0000FF"/>
            </a:solidFill>
            <a:latin typeface="Arial"/>
            <a:cs typeface="Arial"/>
          </a:endParaRPr>
        </a:p>
        <a:p>
          <a:pPr algn="l" rtl="0">
            <a:lnSpc>
              <a:spcPts val="500"/>
            </a:lnSpc>
            <a:defRPr sz="1000"/>
          </a:pPr>
          <a:endParaRPr lang="en-GB" sz="900" b="0" i="0" u="none" strike="noStrike" baseline="0">
            <a:solidFill>
              <a:srgbClr val="0000FF"/>
            </a:solidFill>
            <a:latin typeface="Arial"/>
            <a:cs typeface="Arial"/>
          </a:endParaRPr>
        </a:p>
        <a:p>
          <a:pPr algn="l" rtl="0">
            <a:lnSpc>
              <a:spcPts val="400"/>
            </a:lnSpc>
            <a:defRPr sz="1000"/>
          </a:pPr>
          <a:endParaRPr lang="en-GB" sz="900" b="0" i="0" u="none" strike="noStrike" baseline="0">
            <a:solidFill>
              <a:srgbClr val="0000FF"/>
            </a:solidFill>
            <a:latin typeface="Arial"/>
            <a:cs typeface="Arial"/>
          </a:endParaRPr>
        </a:p>
        <a:p>
          <a:pPr marL="0" marR="0" indent="0" algn="l" defTabSz="914400" rtl="0" eaLnBrk="1" fontAlgn="auto" latinLnBrk="0" hangingPunct="1">
            <a:lnSpc>
              <a:spcPts val="400"/>
            </a:lnSpc>
            <a:spcBef>
              <a:spcPts val="0"/>
            </a:spcBef>
            <a:spcAft>
              <a:spcPts val="0"/>
            </a:spcAft>
            <a:buClrTx/>
            <a:buSzTx/>
            <a:buFontTx/>
            <a:buNone/>
            <a:tabLst/>
            <a:defRPr sz="1000"/>
          </a:pPr>
          <a:endParaRPr lang="en-GB" sz="900" b="0" i="0" u="none" strike="noStrike" baseline="0">
            <a:solidFill>
              <a:sysClr val="windowText" lastClr="000000"/>
            </a:solidFill>
            <a:latin typeface="Arial"/>
            <a:ea typeface="+mn-ea"/>
            <a:cs typeface="Arial"/>
          </a:endParaRPr>
        </a:p>
        <a:p>
          <a:pPr algn="l" rtl="0">
            <a:lnSpc>
              <a:spcPts val="400"/>
            </a:lnSpc>
            <a:defRPr sz="1000"/>
          </a:pPr>
          <a:endParaRPr lang="en-GB" sz="900" b="0" i="0" u="none" strike="noStrike" baseline="0">
            <a:solidFill>
              <a:srgbClr val="000000"/>
            </a:solidFill>
            <a:latin typeface="Arial"/>
            <a:cs typeface="Arial"/>
          </a:endParaRPr>
        </a:p>
        <a:p>
          <a:pPr algn="l" rtl="0">
            <a:lnSpc>
              <a:spcPts val="500"/>
            </a:lnSpc>
            <a:defRPr sz="1000"/>
          </a:pPr>
          <a:endParaRPr lang="en-GB" sz="900" b="0"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Statistics\Prices%2520Team\Quarterly%2520Prices%2520Publication%2520QEP\Tables\table_31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SDCUSR11/DECC-UniDrv$/Statistics/Prices%20Team/Quarterly%20Prices%20Publication%20QEP/Tables/table_3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for QEP"/>
      <sheetName val="Highlights"/>
      <sheetName val="Main Table Q1"/>
      <sheetName val="Main Table Q3"/>
      <sheetName val="Main Table Q4"/>
      <sheetName val="Main Table Q2"/>
      <sheetName val="Notes"/>
      <sheetName val="Chart 3.1.1"/>
      <sheetName val="Quarter"/>
      <sheetName val="To Hide - pdf copy"/>
      <sheetName val="Calculation"/>
      <sheetName val="Hide me please"/>
      <sheetName val="quarter real terms (hide)"/>
      <sheetName val="Methodology"/>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ow r="1">
          <cell r="C1">
            <v>2009</v>
          </cell>
        </row>
      </sheetData>
      <sheetData sheetId="11" refreshError="1"/>
      <sheetData sheetId="12" refreshError="1"/>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for QEP"/>
      <sheetName val="Highlights"/>
      <sheetName val="Main Table Q1"/>
      <sheetName val="Main Table Q3"/>
      <sheetName val="Main Table Q4"/>
      <sheetName val="Main Table Q2"/>
      <sheetName val="Notes"/>
      <sheetName val="Chart 3.1.1"/>
      <sheetName val="Quarter"/>
      <sheetName val="To Hide - pdf copy"/>
      <sheetName val="Calculation"/>
      <sheetName val="Hide me please"/>
      <sheetName val="quarter real terms (hide)"/>
      <sheetName val="Methodology"/>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ow r="1">
          <cell r="C1">
            <v>2009</v>
          </cell>
        </row>
      </sheetData>
      <sheetData sheetId="11" refreshError="1"/>
      <sheetData sheetId="12" refreshError="1"/>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46C7DC-51FD-4D1F-B818-9BAE004D80C8}" name="Average_annual_domestic_gas_bills_for_fixed_and_variable_tariffs_based_on_consumption_of_13600kWh_year" displayName="Average_annual_domestic_gas_bills_for_fixed_and_variable_tariffs_based_on_consumption_of_13600kWh_year" ref="A8:M20" totalsRowShown="0" headerRowDxfId="117" dataDxfId="116" headerRowCellStyle="Normal">
  <autoFilter ref="A8:M20" xr:uid="{7246C7DC-51FD-4D1F-B818-9BAE004D80C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1D33211D-AC8F-47F7-97B8-3310948EB551}" name="Year" dataDxfId="115"/>
    <tableColumn id="2" xr3:uid="{0E44F4A9-8CF8-4242-B4D4-FDEE10B4A0B1}" name="Standard credit: Fixed tariffs (pounds)" dataDxfId="114"/>
    <tableColumn id="3" xr3:uid="{80D7D215-F24A-4C4A-B90F-6F92891F8698}" name="Standard credit: Variable tariffs (pounds)" dataDxfId="113"/>
    <tableColumn id="4" xr3:uid="{2371D6AD-44B2-417D-854F-9F3E150351B5}" name="Standard credit: All Tariffs (pounds)" dataDxfId="112"/>
    <tableColumn id="5" xr3:uid="{3F8A3453-F636-48DF-8CC5-9BC50770B246}" name="Direct debit: Fixed tariffs (pounds)" dataDxfId="111"/>
    <tableColumn id="6" xr3:uid="{3853CB01-8A45-411B-A846-525E0ADC093E}" name="Direct debit: Variable tariffs (pounds)" dataDxfId="110"/>
    <tableColumn id="7" xr3:uid="{1F63A3D3-F3D0-4751-B11A-CB8A2000BE26}" name="Direct debit: All Tariffs (pounds)" dataDxfId="109"/>
    <tableColumn id="8" xr3:uid="{142FF1DF-D3E8-4B9E-9B83-DA6206D665AB}" name="Prepayment: Fixed tariffs (pounds)" dataDxfId="108"/>
    <tableColumn id="9" xr3:uid="{3BB8B781-DB9D-4B0E-8A94-220CCF5F9D8A}" name="Prepayment: Variable tariffs (pounds)" dataDxfId="107"/>
    <tableColumn id="10" xr3:uid="{EF82DB59-592A-410F-B37D-CDE2AADF481B}" name="Prepayment: All Tariffs (pounds)" dataDxfId="106"/>
    <tableColumn id="11" xr3:uid="{9379994D-4FDF-41A9-9589-CE90EAB78BAC}" name="Overall: Fixed tariffs (pounds)" dataDxfId="105"/>
    <tableColumn id="12" xr3:uid="{5877D07D-522A-499F-9E4E-EF6E8E5D6797}" name="Overall: Variable tariffs (pounds)" dataDxfId="104"/>
    <tableColumn id="13" xr3:uid="{BF0C1EEF-E9A9-4DBF-8AA8-D41F1F70D643}" name="Overall: All Tariffs (pounds)" dataDxfId="10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7DC4CF6-1EA1-4F75-955C-AF8562D9D23C}" name="Average_annual_domestic_gas_bills_for_fixed_and_variable_tariffs_based_on_consumption_of_13600kWh_year_FY8" displayName="Average_annual_domestic_gas_bills_for_fixed_and_variable_tariffs_based_on_consumption_of_13600kWh_year_FY8" ref="A8:M13" totalsRowShown="0" headerRowDxfId="102" dataDxfId="101" headerRowCellStyle="Normal">
  <autoFilter ref="A8:M13" xr:uid="{7246C7DC-51FD-4D1F-B818-9BAE004D80C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1E36E998-25DA-44AD-A59C-906A5605365E}" name="Year" dataDxfId="100" totalsRowDxfId="99"/>
    <tableColumn id="2" xr3:uid="{ADABBBCD-B90D-4D52-805E-3D2BB23CB10F}" name="Standard credit: Fixed tariffs (pounds)" dataDxfId="98" totalsRowDxfId="97"/>
    <tableColumn id="3" xr3:uid="{2DA26125-3C39-4640-A442-570FA6C8F102}" name="Standard credit: Variable tariffs (pounds)" dataDxfId="96" totalsRowDxfId="95"/>
    <tableColumn id="4" xr3:uid="{2340749C-D8BF-4CC9-AC2E-B21DC5385C07}" name="Standard credit: All Tariffs (pounds)" dataDxfId="94" totalsRowDxfId="93"/>
    <tableColumn id="5" xr3:uid="{E8CF27DF-03E1-4C9D-8847-91CA9E903DBA}" name="Direct debit: Fixed tariffs (pounds)" dataDxfId="92" totalsRowDxfId="91"/>
    <tableColumn id="6" xr3:uid="{1700F52F-E19B-4AC5-9836-0F1BB619700F}" name="Direct debit: Variable tariffs (pounds)" dataDxfId="90" totalsRowDxfId="89"/>
    <tableColumn id="7" xr3:uid="{2B3BF7B9-D0D5-460D-AA2F-C7F6DA8754DC}" name="Direct debit: All Tariffs (pounds)" dataDxfId="88" totalsRowDxfId="87"/>
    <tableColumn id="8" xr3:uid="{BCA1559B-2276-410D-8F90-FA8067045073}" name="Prepayment: Fixed tariffs (pounds)" dataDxfId="86" totalsRowDxfId="85"/>
    <tableColumn id="9" xr3:uid="{173E1BEF-2FB5-463B-9AC2-4296D77451C0}" name="Prepayment: Variable tariffs (pounds)" dataDxfId="84" totalsRowDxfId="83"/>
    <tableColumn id="10" xr3:uid="{DF544E77-F033-4165-AEEB-8FB2D516BEBC}" name="Prepayment: All Tariffs (pounds)" dataDxfId="82" totalsRowDxfId="81"/>
    <tableColumn id="11" xr3:uid="{0F883FFA-D948-4813-B2EA-DE01E4AAF879}" name="Overall: Fixed tariffs (pounds)" dataDxfId="80" totalsRowDxfId="79"/>
    <tableColumn id="12" xr3:uid="{A02B175B-CED9-4FA7-8DB7-4FCB1E1F6498}" name="Overall: Variable tariffs (pounds)" dataDxfId="78" totalsRowDxfId="77"/>
    <tableColumn id="13" xr3:uid="{F63830AC-2B54-46FD-94C7-38BCC7E4859C}" name="Overall: All Tariffs (pounds)" dataDxfId="76" totalsRowDxfId="75"/>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4B055E0-C4A0-4BCB-9472-7EFC2CC961A3}" name="Average_annual_domestic_gas_bills_in_cash_terms_by_home_and_non_home_supplier_based_on_consumption_of_13600kWh_year_Great_Britain" displayName="Average_annual_domestic_gas_bills_in_cash_terms_by_home_and_non_home_supplier_based_on_consumption_of_13600kWh_year_Great_Britain" ref="A15:M29" totalsRowShown="0" headerRowDxfId="74" dataDxfId="73" headerRowCellStyle="Normal">
  <autoFilter ref="A15:M29" xr:uid="{44B055E0-C4A0-4BCB-9472-7EFC2CC961A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55299487-7257-4069-AB6C-C54B69043ADC}" name="Year" dataDxfId="72"/>
    <tableColumn id="2" xr3:uid="{4D453601-E2E2-4C7D-B7C3-A7A134781438}" name="Standard credit: Home suppliers (pounds)" dataDxfId="71">
      <calculatedColumnFormula>ROUND(calc_new!C7,0)</calculatedColumnFormula>
    </tableColumn>
    <tableColumn id="3" xr3:uid="{23D856A6-C697-4CBE-83A2-3AA43649AC0A}" name="Standard credit: Non-home suppliers (pounds)" dataDxfId="70">
      <calculatedColumnFormula>ROUND(calc_new!D7,0)</calculatedColumnFormula>
    </tableColumn>
    <tableColumn id="4" xr3:uid="{4013E381-5BF4-47F4-B359-740D5951A801}" name="Standard credit: All consumers (pounds)" dataDxfId="69">
      <calculatedColumnFormula>calc_new!E7</calculatedColumnFormula>
    </tableColumn>
    <tableColumn id="5" xr3:uid="{4487FB8C-FA08-4B36-9833-AD0206A2D828}" name="Direct debit: Home suppliers (pounds)" dataDxfId="68">
      <calculatedColumnFormula>ROUND(calc_new!F7,0)</calculatedColumnFormula>
    </tableColumn>
    <tableColumn id="6" xr3:uid="{4E57CE2C-5BB7-4F58-A27F-D5095D6B69BE}" name="Direct debit: Non-home suppliers (pounds)" dataDxfId="67">
      <calculatedColumnFormula>ROUND(calc_new!G7,0)</calculatedColumnFormula>
    </tableColumn>
    <tableColumn id="7" xr3:uid="{9D3F0178-26C0-43B8-9F91-903762F125DD}" name="Direct debit: All consumers (pounds)" dataDxfId="66">
      <calculatedColumnFormula>calc_new!H7</calculatedColumnFormula>
    </tableColumn>
    <tableColumn id="8" xr3:uid="{CB8A9A78-1DB4-4951-9B30-E6094560EBCF}" name="Prepayment: Home suppliers (pounds)" dataDxfId="65">
      <calculatedColumnFormula>ROUND(calc_new!I7,0)</calculatedColumnFormula>
    </tableColumn>
    <tableColumn id="9" xr3:uid="{36E3E19C-7F70-45E1-A089-B8DD2E8217C4}" name="Prepayment: Non-home suppliers (pounds)" dataDxfId="64">
      <calculatedColumnFormula>ROUND(calc_new!J7,0)</calculatedColumnFormula>
    </tableColumn>
    <tableColumn id="10" xr3:uid="{C618091A-0F5F-4511-BD88-802D3D8D288B}" name="Prepayment: All consumers (pounds)" dataDxfId="63">
      <calculatedColumnFormula>calc_new!K7</calculatedColumnFormula>
    </tableColumn>
    <tableColumn id="11" xr3:uid="{8A892B13-B385-457B-935B-63309366BB7B}" name="Overall: Home suppliers (pounds)" dataDxfId="62">
      <calculatedColumnFormula>ROUND(calc_new!L7,0)</calculatedColumnFormula>
    </tableColumn>
    <tableColumn id="12" xr3:uid="{6811918A-218E-49BA-BF4C-FF2D6BEE6796}" name="Overall: Non-home suppliers (pounds)" dataDxfId="61">
      <calculatedColumnFormula>ROUND(calc_new!M7,0)</calculatedColumnFormula>
    </tableColumn>
    <tableColumn id="13" xr3:uid="{5BC57D2B-AE89-4379-81F9-EC74CBBF7381}" name="Overall: UK (pounds)" dataDxfId="60">
      <calculatedColumnFormula>calc_new!N7</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151661-A22A-477F-AABA-6A21DA852334}" name="Average_annual_domestic_gas_bills_for_fixed_and_variable_tariffs_based_on_consumption_of_13600kWh_year_FY" displayName="Average_annual_domestic_gas_bills_for_fixed_and_variable_tariffs_based_on_consumption_of_13600kWh_year_FY" ref="A12:M16" totalsRowShown="0" headerRowDxfId="59" dataDxfId="58" headerRowCellStyle="Normal">
  <autoFilter ref="A12:M16" xr:uid="{7246C7DC-51FD-4D1F-B818-9BAE004D80C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72BFCDF6-3FD4-4218-91CA-0870FE7803F7}" name="Year" dataDxfId="57"/>
    <tableColumn id="2" xr3:uid="{C774F399-9955-44AF-9EDD-75913595ACA0}" name="Standard credit: Fixed tariffs (pounds)" dataDxfId="56"/>
    <tableColumn id="3" xr3:uid="{37694675-2FA3-43CB-B0C6-D17AD46B43A8}" name="Standard credit: Variable tariffs (pounds)" dataDxfId="55"/>
    <tableColumn id="4" xr3:uid="{3CE7E542-A46E-4524-8C16-6B493B0C3F65}" name="Standard credit: All Tariffs (pounds)" dataDxfId="54"/>
    <tableColumn id="5" xr3:uid="{2104F035-C150-4B88-9A81-4286594DD879}" name="Direct debit: Fixed tariffs (pounds)" dataDxfId="53"/>
    <tableColumn id="6" xr3:uid="{B9763302-A702-4BC4-83AF-F53A6DCE1687}" name="Direct debit: Variable tariffs (pounds)" dataDxfId="52"/>
    <tableColumn id="7" xr3:uid="{79F538CF-901D-4E73-A7C2-90DE132CE550}" name="Direct debit: All Tariffs (pounds)" dataDxfId="51"/>
    <tableColumn id="8" xr3:uid="{F76382B0-8853-4DCB-B83B-39EB4F530C0F}" name="Prepayment: Fixed tariffs (pounds)" dataDxfId="50"/>
    <tableColumn id="9" xr3:uid="{64D4B08B-AAC9-4387-9E13-4D7FE082356F}" name="Prepayment: Variable tariffs (pounds)" dataDxfId="49"/>
    <tableColumn id="10" xr3:uid="{717B9505-BD44-475C-9040-1F73AC1C4C7A}" name="Prepayment: All Tariffs (pounds)" dataDxfId="48"/>
    <tableColumn id="11" xr3:uid="{81A896C8-BA9F-4DCF-8ED1-5BB623A90572}" name="Overall: Fixed tariffs (pounds)" dataDxfId="47"/>
    <tableColumn id="12" xr3:uid="{532917FF-FD85-4070-ADDF-54501CB773B8}" name="Overall: Variable tariffs (pounds)" dataDxfId="46"/>
    <tableColumn id="13" xr3:uid="{D8E96767-7B4E-4899-AD7E-0DB18185044B}" name="Overall: All Tariffs (pounds)" dataDxfId="4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5782A97-9695-467F-BE99-D7A7EC070BED}" name="Average_annual_domestic_gas_bills_for_fixed_and_variable_tariffs_based_on_consumption_of_13600kWh_year7" displayName="Average_annual_domestic_gas_bills_for_fixed_and_variable_tariffs_based_on_consumption_of_13600kWh_year7" ref="A12:M20" totalsRowShown="0" headerRowDxfId="44" dataDxfId="43" headerRowCellStyle="Normal">
  <autoFilter ref="A12:M20" xr:uid="{7246C7DC-51FD-4D1F-B818-9BAE004D80C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372B6493-5734-4DFB-AC53-8BC91C96B550}" name="Year" dataDxfId="42"/>
    <tableColumn id="2" xr3:uid="{09CB4AC8-B97F-459A-A2FC-3CA6EB4F7501}" name="Standard credit: Fixed tariffs (pounds)" dataDxfId="41"/>
    <tableColumn id="3" xr3:uid="{5518309D-9629-40A3-83B8-1D27A2B4BCA0}" name="Standard credit: Variable tariffs (pounds)" dataDxfId="40"/>
    <tableColumn id="4" xr3:uid="{4EA92E69-6743-4B65-A912-1BFEBE0C5808}" name="Standard credit: All Tariffs (pounds)" dataDxfId="39"/>
    <tableColumn id="5" xr3:uid="{4FD3E493-A016-44B1-BFB1-A750CAE1A50A}" name="Direct debit: Fixed tariffs (pounds)" dataDxfId="38"/>
    <tableColumn id="6" xr3:uid="{9AD7C326-1EC0-40FE-95EA-9A3A4F5F828E}" name="Direct debit: Variable tariffs (pounds)" dataDxfId="37"/>
    <tableColumn id="7" xr3:uid="{E0572E15-052F-42E3-B705-1BC499B801DA}" name="Direct debit: All Tariffs (pounds)" dataDxfId="36"/>
    <tableColumn id="8" xr3:uid="{02B7E280-A99B-42A1-A9F0-B0F727FA5667}" name="Prepayment: Fixed tariffs (pounds)" dataDxfId="35"/>
    <tableColumn id="9" xr3:uid="{CC47AF97-4317-4C57-966C-2079D785E1E6}" name="Prepayment: Variable tariffs (pounds)" dataDxfId="34"/>
    <tableColumn id="10" xr3:uid="{8C6F5607-08DE-4642-BEED-F509916076E6}" name="Prepayment: All Tariffs (pounds)" dataDxfId="33"/>
    <tableColumn id="11" xr3:uid="{E96F19C6-A6E3-4466-8E01-B96374509668}" name="Overall: Fixed tariffs (pounds)" dataDxfId="32"/>
    <tableColumn id="12" xr3:uid="{634BC6BB-4E60-46C5-97BC-13C2E4A81647}" name="Overall: Variable tariffs (pounds)" dataDxfId="31"/>
    <tableColumn id="13" xr3:uid="{81B9272F-1159-43A8-B99E-7DFEA78ACBD6}" name="Overall: All Tariffs (pounds)" dataDxfId="3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AD9CC8D-C6D9-4441-A56B-913E48F7130D}" name="Average_annual_domestic_gas_bills_in_real_terms_by_home_and_non_home_supplier_based_on_consumption_of_13600kWh_year_Great_Britain" displayName="Average_annual_domestic_gas_bills_in_real_terms_by_home_and_non_home_supplier_based_on_consumption_of_13600kWh_year_Great_Britain" ref="A17:M31" totalsRowShown="0" headerRowDxfId="29" dataDxfId="28" headerRowCellStyle="Normal">
  <autoFilter ref="A17:M31" xr:uid="{FAD9CC8D-C6D9-4441-A56B-913E48F7130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DF5F60AA-6AF7-47A7-A3FB-67EB08C5AFD3}" name="Year" dataDxfId="27"/>
    <tableColumn id="2" xr3:uid="{779E4A45-398B-4035-B3FF-7C88E5B5237E}" name="Standard credit: Home suppliers (pounds)" dataDxfId="26">
      <calculatedColumnFormula>ROUND(calc_new!C24,0)</calculatedColumnFormula>
    </tableColumn>
    <tableColumn id="3" xr3:uid="{7B47CDBA-8AB0-4B96-BBA0-5DEC8852921D}" name="Standard credit: Non-home suppliers (pounds)" dataDxfId="25">
      <calculatedColumnFormula>ROUND(calc_new!D24,0)</calculatedColumnFormula>
    </tableColumn>
    <tableColumn id="4" xr3:uid="{FD095845-040D-4DC0-8DF6-D9899E879544}" name="Standard credit: All consumers (pounds)" dataDxfId="24">
      <calculatedColumnFormula>ROUND(calc_new!E24,0)</calculatedColumnFormula>
    </tableColumn>
    <tableColumn id="5" xr3:uid="{779517EB-0E38-4110-9A01-BA18EDCC96BA}" name="Direct debit: Home suppliers (pounds)" dataDxfId="23">
      <calculatedColumnFormula>ROUND(calc_new!F24,0)</calculatedColumnFormula>
    </tableColumn>
    <tableColumn id="6" xr3:uid="{88DAB582-D85C-4DCE-A6CB-28ABCC527ADA}" name="Direct debit: Non-home suppliers (pounds)" dataDxfId="22">
      <calculatedColumnFormula>ROUND(calc_new!G24,0)</calculatedColumnFormula>
    </tableColumn>
    <tableColumn id="7" xr3:uid="{853E1615-716B-4FE9-97A5-75A5A66E85BA}" name="Direct debit: All consumers (pounds)" dataDxfId="21">
      <calculatedColumnFormula>ROUND(calc_new!H24,0)</calculatedColumnFormula>
    </tableColumn>
    <tableColumn id="8" xr3:uid="{4E40B1C3-C1B9-4EDA-96F2-1A539510DBB3}" name="Prepayment: Home suppliers (pounds)" dataDxfId="20">
      <calculatedColumnFormula>ROUND(calc_new!I24,0)</calculatedColumnFormula>
    </tableColumn>
    <tableColumn id="9" xr3:uid="{CD7736E8-4CC5-4077-A0CC-92226AD873FA}" name="Prepayment: Non-home suppliers (pounds)" dataDxfId="19">
      <calculatedColumnFormula>ROUND(calc_new!J24,0)</calculatedColumnFormula>
    </tableColumn>
    <tableColumn id="10" xr3:uid="{51576B2B-0A66-4A8E-A6B4-DB23DA19A87D}" name="Prepayment: All consumers (pounds)" dataDxfId="18">
      <calculatedColumnFormula>ROUND(calc_new!K24,0)</calculatedColumnFormula>
    </tableColumn>
    <tableColumn id="11" xr3:uid="{1601A85A-7D95-4872-82EF-FACC8DEFED66}" name="Overall: Home suppliers (pounds)" dataDxfId="17">
      <calculatedColumnFormula>ROUND(calc_new!L24,0)</calculatedColumnFormula>
    </tableColumn>
    <tableColumn id="12" xr3:uid="{74DA5AE1-08C3-4282-90B9-0A74F4D73F3A}" name="Overall: Non-home suppliers (pounds)" dataDxfId="16">
      <calculatedColumnFormula>ROUND(calc_new!M24,0)</calculatedColumnFormula>
    </tableColumn>
    <tableColumn id="13" xr3:uid="{07CD6083-7360-4854-BE0A-BA75B6B77FF3}" name="Overall: UK (pounds)" dataDxfId="15">
      <calculatedColumnFormula>ROUND(calc_new!N24,0)</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03CB68-A0EA-45ED-83C8-1BDD12E7CA0F}" name="Average_annual_domestic_gas_bills_in_cash_terms_by_home_and_non_home_supplier_based_on_consumption_of_13600kWh_year_Great_Britain_FY" displayName="Average_annual_domestic_gas_bills_in_cash_terms_by_home_and_non_home_supplier_based_on_consumption_of_13600kWh_year_Great_Britain_FY" ref="A15:M18" totalsRowShown="0" headerRowDxfId="14" dataDxfId="13" headerRowCellStyle="Normal">
  <autoFilter ref="A15:M18" xr:uid="{44B055E0-C4A0-4BCB-9472-7EFC2CC961A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34162C9B-DBAE-45E8-A31A-B84A01054ECF}" name="Year" dataDxfId="12"/>
    <tableColumn id="2" xr3:uid="{7BE29485-0ABD-49B1-9A05-0B78F40A09B2}" name="Standard credit: Home suppliers (pounds)" dataDxfId="11"/>
    <tableColumn id="3" xr3:uid="{FE15D587-1E51-453C-BB7B-08C790CBB5C7}" name="Standard credit: Non-home suppliers (pounds)" dataDxfId="10"/>
    <tableColumn id="4" xr3:uid="{FFB9DA60-76AE-4D31-9B84-A30CB7AFEB90}" name="Standard credit: All consumers (pounds)" dataDxfId="9"/>
    <tableColumn id="5" xr3:uid="{900AFDB9-932B-4C01-8D17-5DB7C01CAA44}" name="Direct debit: Home suppliers (pounds)" dataDxfId="8"/>
    <tableColumn id="6" xr3:uid="{99AAF878-92B9-4BBA-937D-577D92525FD2}" name="Direct debit: Non-home suppliers (pounds)" dataDxfId="7"/>
    <tableColumn id="7" xr3:uid="{0DD59DFD-C56D-4CBA-B6F8-35EAD9C150FA}" name="Direct debit: All consumers (pounds)" dataDxfId="6"/>
    <tableColumn id="8" xr3:uid="{2FFC82AB-FF88-48B1-869B-534A4B212723}" name="Prepayment: Home suppliers (pounds)" dataDxfId="5"/>
    <tableColumn id="9" xr3:uid="{713CBC97-E46B-4E79-9B7D-8F61E3339FA1}" name="Prepayment: Non-home suppliers (pounds)" dataDxfId="4"/>
    <tableColumn id="10" xr3:uid="{AC195C4C-5EDB-4906-A938-B6AE2072FFC9}" name="Prepayment: All consumers (pounds)" dataDxfId="3"/>
    <tableColumn id="11" xr3:uid="{86D20FB2-0720-43AC-A27C-35F4AA26DE02}" name="Overall: Home suppliers (pounds)" dataDxfId="2"/>
    <tableColumn id="12" xr3:uid="{E18A5CEE-B563-41C3-837B-1C69D7A02DCE}" name="Overall: Non-home suppliers (pounds)" dataDxfId="1"/>
    <tableColumn id="13" xr3:uid="{F8E2A87F-C56F-4E0A-AB25-E6810F5E334D}" name="Overall: UK (pound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11.bin"/><Relationship Id="rId1" Type="http://schemas.openxmlformats.org/officeDocument/2006/relationships/hyperlink" Target="https://www.gov.uk/government/publications/domestic-energy-prices-data-sources-and-methodology"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printerSettings" Target="../printerSettings/printerSettings12.bin"/><Relationship Id="rId1" Type="http://schemas.openxmlformats.org/officeDocument/2006/relationships/hyperlink" Target="https://www.gov.uk/government/publications/domestic-energy-prices-data-sources-and-methodology"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mailto:energyprices.stats@energysecurity.gov.uk" TargetMode="External"/><Relationship Id="rId2" Type="http://schemas.openxmlformats.org/officeDocument/2006/relationships/hyperlink" Target="https://www.gov.uk/government/statistical-data-sets/annual-domestic-energy-price-stati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statistical-revisions-policy." TargetMode="External"/><Relationship Id="rId4" Type="http://schemas.openxmlformats.org/officeDocument/2006/relationships/hyperlink" Target="https://www.gov.uk/government/uploads/system/uploads/attachment_data/file/338757/Annex_B.pdf" TargetMode="External"/><Relationship Id="rId9"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ebarchive.nationalarchives.gov.uk/20130109092117/http:/decc.gov.uk/assets/decc/statistics/publications/trends/articles_issue/559-trendssep10-domestic-energy-bills-article.pdf"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8.bin"/><Relationship Id="rId1" Type="http://schemas.openxmlformats.org/officeDocument/2006/relationships/hyperlink" Target="https://www.gov.uk/government/publications/domestic-energy-prices-data-sources-and-methodology" TargetMode="External"/></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ED236-467F-4990-8DF8-E37EB6A34573}">
  <sheetPr>
    <tabColor theme="5"/>
  </sheetPr>
  <dimension ref="A1:P71"/>
  <sheetViews>
    <sheetView zoomScale="115" zoomScaleNormal="115" workbookViewId="0">
      <pane xSplit="2" ySplit="5" topLeftCell="C17" activePane="bottomRight" state="frozen"/>
      <selection activeCell="M5" sqref="M5"/>
      <selection pane="topRight" activeCell="M5" sqref="M5"/>
      <selection pane="bottomLeft" activeCell="M5" sqref="M5"/>
      <selection pane="bottomRight" activeCell="C37" sqref="C37"/>
    </sheetView>
  </sheetViews>
  <sheetFormatPr defaultRowHeight="12.5"/>
  <cols>
    <col min="1" max="1" width="5.54296875" customWidth="1"/>
    <col min="2" max="2" width="6" customWidth="1"/>
    <col min="3" max="3" width="8.54296875" customWidth="1"/>
    <col min="4" max="4" width="8.1796875" customWidth="1"/>
    <col min="5" max="5" width="7.54296875" customWidth="1"/>
    <col min="6" max="6" width="8.54296875" customWidth="1"/>
    <col min="7" max="7" width="8.1796875" customWidth="1"/>
    <col min="8" max="8" width="7.54296875" customWidth="1"/>
    <col min="9" max="9" width="8.54296875" customWidth="1"/>
    <col min="10" max="10" width="8.1796875" customWidth="1"/>
    <col min="11" max="11" width="7.54296875" customWidth="1"/>
    <col min="12" max="12" width="8.54296875" bestFit="1" customWidth="1"/>
    <col min="13" max="13" width="8.453125" customWidth="1"/>
    <col min="14" max="14" width="7.54296875" customWidth="1"/>
    <col min="15" max="15" width="23.54296875" customWidth="1"/>
    <col min="16" max="16" width="9.54296875" bestFit="1" customWidth="1"/>
  </cols>
  <sheetData>
    <row r="1" spans="1:16" ht="33.75" customHeight="1">
      <c r="A1" s="250" t="s">
        <v>9</v>
      </c>
      <c r="B1" s="251"/>
      <c r="C1" s="251"/>
      <c r="D1" s="251"/>
      <c r="E1" s="251"/>
      <c r="F1" s="251"/>
      <c r="G1" s="251"/>
      <c r="H1" s="251"/>
      <c r="I1" s="251"/>
      <c r="J1" s="251"/>
      <c r="K1" s="251"/>
      <c r="N1" s="32"/>
      <c r="O1" s="34"/>
    </row>
    <row r="2" spans="1:16" ht="15" customHeight="1">
      <c r="A2" s="16" t="s">
        <v>14</v>
      </c>
      <c r="B2" s="17"/>
      <c r="C2" s="16"/>
      <c r="D2" s="16"/>
      <c r="E2" s="16"/>
      <c r="F2" s="16"/>
      <c r="G2" s="16"/>
      <c r="H2" s="16"/>
      <c r="I2" s="16"/>
      <c r="J2" s="18"/>
      <c r="K2" s="18"/>
      <c r="N2" s="18"/>
      <c r="O2" s="35"/>
      <c r="P2" s="18"/>
    </row>
    <row r="3" spans="1:16" ht="13" thickBot="1">
      <c r="A3" s="1"/>
      <c r="B3" s="2"/>
      <c r="E3" s="1"/>
      <c r="F3" s="1"/>
      <c r="G3" s="1"/>
      <c r="H3" s="1"/>
      <c r="O3" s="34"/>
    </row>
    <row r="4" spans="1:16" ht="14" thickTop="1">
      <c r="A4" s="4"/>
      <c r="B4" s="14"/>
      <c r="C4" s="252" t="s">
        <v>5</v>
      </c>
      <c r="D4" s="252"/>
      <c r="E4" s="253"/>
      <c r="F4" s="253" t="s">
        <v>10</v>
      </c>
      <c r="G4" s="253"/>
      <c r="H4" s="253"/>
      <c r="I4" s="252" t="s">
        <v>0</v>
      </c>
      <c r="J4" s="252"/>
      <c r="K4" s="252"/>
      <c r="L4" s="15"/>
      <c r="M4" s="15"/>
      <c r="N4" s="15" t="s">
        <v>18</v>
      </c>
      <c r="O4" s="36"/>
      <c r="P4" s="4"/>
    </row>
    <row r="5" spans="1:16" ht="34.5">
      <c r="A5" s="4"/>
      <c r="B5" s="7"/>
      <c r="C5" s="5" t="s">
        <v>6</v>
      </c>
      <c r="D5" s="5" t="s">
        <v>7</v>
      </c>
      <c r="E5" s="5" t="s">
        <v>15</v>
      </c>
      <c r="F5" s="5" t="s">
        <v>6</v>
      </c>
      <c r="G5" s="5" t="s">
        <v>7</v>
      </c>
      <c r="H5" s="5" t="s">
        <v>15</v>
      </c>
      <c r="I5" s="5" t="s">
        <v>6</v>
      </c>
      <c r="J5" s="5" t="s">
        <v>7</v>
      </c>
      <c r="K5" s="5" t="s">
        <v>15</v>
      </c>
      <c r="L5" s="5" t="s">
        <v>6</v>
      </c>
      <c r="M5" s="5" t="s">
        <v>7</v>
      </c>
      <c r="N5" s="5" t="s">
        <v>15</v>
      </c>
      <c r="O5" s="36"/>
      <c r="P5" s="4"/>
    </row>
    <row r="6" spans="1:16">
      <c r="A6" s="6" t="s">
        <v>4</v>
      </c>
      <c r="B6" s="7"/>
      <c r="C6" s="13"/>
      <c r="D6" s="13"/>
      <c r="E6" s="13"/>
      <c r="F6" s="13"/>
      <c r="G6" s="13"/>
      <c r="H6" s="13"/>
      <c r="I6" s="13"/>
      <c r="J6" s="13"/>
      <c r="K6" s="13"/>
      <c r="L6" s="13"/>
      <c r="M6" s="13"/>
      <c r="N6" s="13"/>
      <c r="O6" s="36"/>
      <c r="P6" s="4"/>
    </row>
    <row r="7" spans="1:16">
      <c r="A7" s="6"/>
      <c r="B7" s="19">
        <v>2010</v>
      </c>
      <c r="C7" s="13"/>
      <c r="D7" s="13"/>
      <c r="E7" s="9">
        <v>540.82471813152279</v>
      </c>
      <c r="F7" s="13"/>
      <c r="G7" s="13"/>
      <c r="H7" s="9">
        <v>503.2427619228273</v>
      </c>
      <c r="I7" s="13"/>
      <c r="J7" s="13"/>
      <c r="K7" s="9">
        <v>541.14963177507616</v>
      </c>
      <c r="L7" s="13"/>
      <c r="M7" s="13"/>
      <c r="N7" s="9">
        <v>520.47539326350147</v>
      </c>
      <c r="O7" s="36"/>
      <c r="P7" s="4"/>
    </row>
    <row r="8" spans="1:16">
      <c r="A8" s="6"/>
      <c r="B8" s="19">
        <v>2011</v>
      </c>
      <c r="C8" s="13"/>
      <c r="D8" s="13"/>
      <c r="E8" s="9">
        <v>594.06598839614162</v>
      </c>
      <c r="F8" s="13"/>
      <c r="G8" s="13"/>
      <c r="H8" s="9">
        <v>550.87492249197635</v>
      </c>
      <c r="I8" s="13"/>
      <c r="J8" s="13"/>
      <c r="K8" s="9">
        <v>588.80687097095824</v>
      </c>
      <c r="L8" s="13"/>
      <c r="M8" s="13"/>
      <c r="N8" s="9">
        <v>569.4539814768267</v>
      </c>
      <c r="O8" s="36"/>
      <c r="P8" s="4"/>
    </row>
    <row r="9" spans="1:16">
      <c r="A9" s="6"/>
      <c r="B9" s="19">
        <v>2012</v>
      </c>
      <c r="C9" s="13"/>
      <c r="D9" s="13"/>
      <c r="E9" s="9">
        <v>664.16244887048072</v>
      </c>
      <c r="F9" s="13"/>
      <c r="G9" s="13"/>
      <c r="H9" s="9">
        <v>609.54269007652317</v>
      </c>
      <c r="I9" s="13"/>
      <c r="J9" s="13"/>
      <c r="K9" s="9">
        <v>654.55091314964579</v>
      </c>
      <c r="L9" s="13"/>
      <c r="M9" s="13"/>
      <c r="N9" s="9">
        <v>632.29633507221195</v>
      </c>
      <c r="O9" s="36"/>
      <c r="P9" s="4"/>
    </row>
    <row r="10" spans="1:16">
      <c r="A10" s="6"/>
      <c r="B10" s="19">
        <v>2013</v>
      </c>
      <c r="C10" s="13"/>
      <c r="D10" s="13"/>
      <c r="E10" s="9">
        <v>704.94371469940791</v>
      </c>
      <c r="F10" s="13"/>
      <c r="G10" s="13"/>
      <c r="H10" s="9">
        <v>644.38819838787174</v>
      </c>
      <c r="I10" s="13"/>
      <c r="J10" s="13"/>
      <c r="K10" s="9">
        <v>696.8715715588886</v>
      </c>
      <c r="L10" s="13"/>
      <c r="M10" s="13"/>
      <c r="N10" s="9">
        <v>669.50396672407419</v>
      </c>
      <c r="O10" s="36"/>
      <c r="P10" s="4"/>
    </row>
    <row r="11" spans="1:16">
      <c r="A11" s="6"/>
      <c r="B11" s="19">
        <v>2014</v>
      </c>
      <c r="C11" s="13"/>
      <c r="D11" s="13"/>
      <c r="E11" s="9">
        <v>730.99007753695628</v>
      </c>
      <c r="F11" s="13"/>
      <c r="G11" s="13"/>
      <c r="H11" s="9">
        <v>661.37146076397357</v>
      </c>
      <c r="I11" s="13"/>
      <c r="J11" s="13"/>
      <c r="K11" s="9">
        <v>727.98137857718984</v>
      </c>
      <c r="L11" s="13"/>
      <c r="M11" s="13"/>
      <c r="N11" s="9">
        <v>690.74642561495443</v>
      </c>
      <c r="O11" s="36"/>
      <c r="P11" s="4"/>
    </row>
    <row r="12" spans="1:16">
      <c r="A12" s="6"/>
      <c r="B12" s="19">
        <v>2015</v>
      </c>
      <c r="C12" s="13"/>
      <c r="D12" s="13"/>
      <c r="E12" s="9">
        <v>697.95919473804008</v>
      </c>
      <c r="F12" s="13"/>
      <c r="G12" s="13"/>
      <c r="H12" s="9">
        <v>624.37472495211455</v>
      </c>
      <c r="I12" s="13"/>
      <c r="J12" s="13"/>
      <c r="K12" s="9">
        <v>699.05060989896094</v>
      </c>
      <c r="L12" s="13"/>
      <c r="M12" s="13"/>
      <c r="N12" s="9">
        <v>655.09006168491248</v>
      </c>
      <c r="O12" s="36"/>
      <c r="P12" s="4"/>
    </row>
    <row r="13" spans="1:16">
      <c r="A13" s="6"/>
      <c r="B13" s="19">
        <v>2016</v>
      </c>
      <c r="C13" s="13"/>
      <c r="D13" s="13"/>
      <c r="E13" s="9">
        <v>646.49796649001121</v>
      </c>
      <c r="F13" s="13"/>
      <c r="G13" s="13"/>
      <c r="H13" s="9">
        <v>563.7136651804276</v>
      </c>
      <c r="I13" s="13"/>
      <c r="J13" s="13"/>
      <c r="K13" s="9">
        <v>654.49066344332573</v>
      </c>
      <c r="L13" s="13"/>
      <c r="M13" s="13"/>
      <c r="N13" s="9">
        <v>597.48235332365607</v>
      </c>
      <c r="O13" s="36"/>
      <c r="P13" s="4"/>
    </row>
    <row r="14" spans="1:16" ht="14.25" customHeight="1">
      <c r="A14" s="6"/>
      <c r="B14" s="19">
        <v>2017</v>
      </c>
      <c r="C14" s="21">
        <v>639.36755171995094</v>
      </c>
      <c r="D14" s="21">
        <v>636.58747688480298</v>
      </c>
      <c r="E14" s="9">
        <v>637.99852630524958</v>
      </c>
      <c r="F14" s="21">
        <v>590.04299608427868</v>
      </c>
      <c r="G14" s="21">
        <v>545.81936269542166</v>
      </c>
      <c r="H14" s="9">
        <v>560.89085149350944</v>
      </c>
      <c r="I14" s="21">
        <v>588.3227534512157</v>
      </c>
      <c r="J14" s="21">
        <v>578.51041611091557</v>
      </c>
      <c r="K14" s="9">
        <v>582.04210225660245</v>
      </c>
      <c r="L14" s="21">
        <v>603.90715481707184</v>
      </c>
      <c r="M14" s="21">
        <v>566.97246216826932</v>
      </c>
      <c r="N14" s="9">
        <v>580.99117388929301</v>
      </c>
      <c r="O14" s="37"/>
      <c r="P14" s="86"/>
    </row>
    <row r="15" spans="1:16" ht="14.25" customHeight="1">
      <c r="A15" s="6"/>
      <c r="B15" s="19">
        <v>2018</v>
      </c>
      <c r="C15" s="9">
        <v>663.13190684997915</v>
      </c>
      <c r="D15" s="9">
        <v>654.75246373076618</v>
      </c>
      <c r="E15" s="9">
        <v>658.54729251089304</v>
      </c>
      <c r="F15" s="9">
        <v>613.74668935290595</v>
      </c>
      <c r="G15" s="9">
        <v>569.5649283550141</v>
      </c>
      <c r="H15" s="9">
        <v>580.01956072128587</v>
      </c>
      <c r="I15" s="9">
        <v>579.63314943576074</v>
      </c>
      <c r="J15" s="9">
        <v>567.15318652415306</v>
      </c>
      <c r="K15" s="9">
        <v>571.0942197330952</v>
      </c>
      <c r="L15" s="9">
        <v>622.42165124328869</v>
      </c>
      <c r="M15" s="9">
        <v>581.25725429511749</v>
      </c>
      <c r="N15" s="9">
        <v>593.1219793143357</v>
      </c>
      <c r="O15" s="37"/>
      <c r="P15" s="86"/>
    </row>
    <row r="16" spans="1:16" ht="14.25" customHeight="1">
      <c r="A16" s="6"/>
      <c r="B16" s="19">
        <v>2019</v>
      </c>
      <c r="C16" s="9">
        <v>666.48019998426162</v>
      </c>
      <c r="D16" s="9">
        <v>654.70035514212623</v>
      </c>
      <c r="E16" s="9">
        <v>659.2518609282638</v>
      </c>
      <c r="F16" s="9">
        <v>619.48737807592761</v>
      </c>
      <c r="G16" s="9">
        <v>583.73010980980087</v>
      </c>
      <c r="H16" s="9">
        <v>591.34904926146964</v>
      </c>
      <c r="I16" s="9">
        <v>637.75527103603463</v>
      </c>
      <c r="J16" s="9">
        <v>633.01550696684126</v>
      </c>
      <c r="K16" s="9">
        <v>634.47662362111305</v>
      </c>
      <c r="L16" s="9">
        <v>635.62169439898514</v>
      </c>
      <c r="M16" s="9">
        <v>601.10042394940353</v>
      </c>
      <c r="N16" s="9">
        <v>610.03045341681548</v>
      </c>
      <c r="O16" s="37"/>
      <c r="P16" s="86"/>
    </row>
    <row r="17" spans="1:16" ht="14.25" customHeight="1">
      <c r="A17" s="6"/>
      <c r="B17" s="19">
        <v>2020</v>
      </c>
      <c r="C17" s="9">
        <v>652.54205446630999</v>
      </c>
      <c r="D17" s="9">
        <v>629.53464259664554</v>
      </c>
      <c r="E17" s="9">
        <v>639.03752625826439</v>
      </c>
      <c r="F17" s="9">
        <v>586.90771385877497</v>
      </c>
      <c r="G17" s="9">
        <v>548.93631241569813</v>
      </c>
      <c r="H17" s="9">
        <v>557.79951350612544</v>
      </c>
      <c r="I17" s="9">
        <v>638.56749308989015</v>
      </c>
      <c r="J17" s="9">
        <v>611.42034863591641</v>
      </c>
      <c r="K17" s="9">
        <v>619.97180963470862</v>
      </c>
      <c r="L17" s="9">
        <v>613.04304700542457</v>
      </c>
      <c r="M17" s="9">
        <v>569.24868837641577</v>
      </c>
      <c r="N17" s="9">
        <v>581.41978276237558</v>
      </c>
      <c r="O17" s="37"/>
      <c r="P17" s="86"/>
    </row>
    <row r="18" spans="1:16" ht="14.25" customHeight="1">
      <c r="A18" s="6"/>
      <c r="B18" s="19">
        <v>2021</v>
      </c>
      <c r="C18" s="9">
        <v>601.59150519975219</v>
      </c>
      <c r="D18" s="9">
        <v>601.42247074733973</v>
      </c>
      <c r="E18" s="9">
        <v>601.49667114112538</v>
      </c>
      <c r="F18" s="9">
        <v>571.432162312081</v>
      </c>
      <c r="G18" s="9">
        <v>543.61661060941799</v>
      </c>
      <c r="H18" s="9">
        <v>549.96858406836088</v>
      </c>
      <c r="I18" s="9">
        <v>612.7581695883232</v>
      </c>
      <c r="J18" s="9">
        <v>575.05539972099598</v>
      </c>
      <c r="K18" s="9">
        <v>586.94277602942793</v>
      </c>
      <c r="L18" s="9">
        <v>586.14408567470332</v>
      </c>
      <c r="M18" s="9">
        <v>555.27657521369326</v>
      </c>
      <c r="N18" s="9">
        <v>563.78490420924186</v>
      </c>
      <c r="O18" s="37"/>
      <c r="P18" s="86"/>
    </row>
    <row r="19" spans="1:16" ht="14.25" customHeight="1">
      <c r="A19" s="6"/>
      <c r="B19" s="19">
        <v>2022</v>
      </c>
      <c r="C19" s="9">
        <v>1409.5934042724043</v>
      </c>
      <c r="D19" s="9">
        <v>1138.2962816034665</v>
      </c>
      <c r="E19" s="9">
        <v>1266.1902925190498</v>
      </c>
      <c r="F19" s="9">
        <v>1158.6629029872838</v>
      </c>
      <c r="G19" s="9">
        <v>1061.9537155150704</v>
      </c>
      <c r="H19" s="9">
        <v>1086.1718927781656</v>
      </c>
      <c r="I19" s="9">
        <v>1472.1946367694529</v>
      </c>
      <c r="J19" s="9">
        <v>1087.2568699569872</v>
      </c>
      <c r="K19" s="9">
        <v>1217.4677791181489</v>
      </c>
      <c r="L19" s="9">
        <v>1271.952605329298</v>
      </c>
      <c r="M19" s="9">
        <v>1074.8502738543621</v>
      </c>
      <c r="N19" s="9">
        <v>1133.862962694214</v>
      </c>
      <c r="O19" s="37"/>
      <c r="P19" s="86"/>
    </row>
    <row r="20" spans="1:16" ht="14.25" customHeight="1">
      <c r="A20" s="6"/>
      <c r="B20" s="19">
        <v>2023</v>
      </c>
      <c r="C20" s="9">
        <v>1419.2633874270532</v>
      </c>
      <c r="D20" s="9">
        <v>1340.5999314861224</v>
      </c>
      <c r="E20" s="9">
        <v>1382.7275131504709</v>
      </c>
      <c r="F20" s="9">
        <v>1301.1155852759355</v>
      </c>
      <c r="G20" s="9">
        <v>1256.2150175339555</v>
      </c>
      <c r="H20" s="9">
        <v>1273.0023932233421</v>
      </c>
      <c r="I20" s="9">
        <v>1353.6139524984249</v>
      </c>
      <c r="J20" s="9">
        <v>1306.3675161606784</v>
      </c>
      <c r="K20" s="9">
        <v>1324.6469863667082</v>
      </c>
      <c r="L20" s="9">
        <v>1340.6457999349479</v>
      </c>
      <c r="M20" s="9">
        <v>1278.0105624341113</v>
      </c>
      <c r="N20" s="9">
        <v>1303.6325909240009</v>
      </c>
      <c r="O20" s="37"/>
      <c r="P20" s="86"/>
    </row>
    <row r="21" spans="1:16">
      <c r="A21" s="6" t="s">
        <v>2</v>
      </c>
      <c r="B21" s="25"/>
      <c r="C21" s="85">
        <f>C20-C19</f>
        <v>9.6699831546488895</v>
      </c>
      <c r="D21" s="85">
        <f t="shared" ref="D21:N21" si="0">D20-D19</f>
        <v>202.30364988265592</v>
      </c>
      <c r="E21" s="85">
        <f t="shared" si="0"/>
        <v>116.53722063142118</v>
      </c>
      <c r="F21" s="85">
        <f t="shared" si="0"/>
        <v>142.45268228865166</v>
      </c>
      <c r="G21" s="85">
        <f>G20-G19</f>
        <v>194.26130201888509</v>
      </c>
      <c r="H21" s="85">
        <f t="shared" si="0"/>
        <v>186.83050044517654</v>
      </c>
      <c r="I21" s="85">
        <f t="shared" si="0"/>
        <v>-118.58068427102808</v>
      </c>
      <c r="J21" s="85">
        <f t="shared" si="0"/>
        <v>219.1106462036912</v>
      </c>
      <c r="K21" s="85">
        <f t="shared" si="0"/>
        <v>107.17920724855935</v>
      </c>
      <c r="L21" s="85">
        <f t="shared" si="0"/>
        <v>68.693194605649978</v>
      </c>
      <c r="M21" s="85">
        <f t="shared" si="0"/>
        <v>203.16028857974925</v>
      </c>
      <c r="N21" s="85">
        <f t="shared" si="0"/>
        <v>169.7696282297868</v>
      </c>
      <c r="O21" s="36"/>
      <c r="P21" s="4"/>
    </row>
    <row r="22" spans="1:16">
      <c r="A22" s="11"/>
      <c r="B22" s="11" t="s">
        <v>108</v>
      </c>
      <c r="C22" s="20">
        <f>(C20-C19)/C19*100</f>
        <v>0.68601223057228222</v>
      </c>
      <c r="D22" s="20">
        <f>(D20-D19)/D19*100</f>
        <v>17.772495013133131</v>
      </c>
      <c r="E22" s="20">
        <f>(E20-E19)/E19*100</f>
        <v>9.2037682898021327</v>
      </c>
      <c r="F22" s="20">
        <f>(F20-F19)/F19*100</f>
        <v>12.294575231620673</v>
      </c>
      <c r="G22" s="20">
        <f t="shared" ref="G22:N22" si="1">(G20-G19)/G19*100</f>
        <v>18.292821916882147</v>
      </c>
      <c r="H22" s="20">
        <f t="shared" si="1"/>
        <v>17.200822603437953</v>
      </c>
      <c r="I22" s="20">
        <f t="shared" si="1"/>
        <v>-8.0546879678381771</v>
      </c>
      <c r="J22" s="20">
        <f t="shared" si="1"/>
        <v>20.152610874039308</v>
      </c>
      <c r="K22" s="20">
        <f t="shared" si="1"/>
        <v>8.8034532894326549</v>
      </c>
      <c r="L22" s="20">
        <f t="shared" si="1"/>
        <v>5.4006096074519911</v>
      </c>
      <c r="M22" s="20">
        <f t="shared" si="1"/>
        <v>18.901264066410487</v>
      </c>
      <c r="N22" s="20">
        <f t="shared" si="1"/>
        <v>14.97267604776426</v>
      </c>
      <c r="O22" s="38" t="s">
        <v>13</v>
      </c>
      <c r="P22" s="7"/>
    </row>
    <row r="23" spans="1:16" ht="13.5">
      <c r="A23" s="6" t="s">
        <v>11</v>
      </c>
      <c r="B23" s="7"/>
      <c r="C23" s="7"/>
      <c r="D23" s="7"/>
      <c r="E23" s="24"/>
      <c r="F23" s="7"/>
      <c r="G23" s="7"/>
      <c r="H23" s="7"/>
      <c r="I23" s="7"/>
      <c r="J23" s="7"/>
      <c r="K23" s="7"/>
      <c r="L23" s="4"/>
      <c r="M23" s="4"/>
      <c r="N23" s="7"/>
      <c r="O23" s="38" t="s">
        <v>12</v>
      </c>
      <c r="P23" s="15" t="s">
        <v>24</v>
      </c>
    </row>
    <row r="24" spans="1:16">
      <c r="A24" s="6"/>
      <c r="B24" s="19">
        <v>2010</v>
      </c>
      <c r="C24" s="7"/>
      <c r="D24" s="7"/>
      <c r="E24" s="22">
        <f t="shared" ref="E24:E36" si="2">(E7/$O24)*100</f>
        <v>540.82471813152279</v>
      </c>
      <c r="F24" s="7"/>
      <c r="G24" s="7"/>
      <c r="H24" s="22">
        <f t="shared" ref="H24:H36" si="3">(H7/$O24)*100</f>
        <v>503.24276192282736</v>
      </c>
      <c r="I24" s="7"/>
      <c r="J24" s="7"/>
      <c r="K24" s="22">
        <f t="shared" ref="K24:K36" si="4">(K7/$O24)*100</f>
        <v>541.14963177507616</v>
      </c>
      <c r="L24" s="4"/>
      <c r="M24" s="4"/>
      <c r="N24" s="22">
        <f t="shared" ref="N24:N36" si="5">(N7/$O24)*100</f>
        <v>520.47539326350147</v>
      </c>
      <c r="O24" s="41">
        <v>100</v>
      </c>
      <c r="P24" s="207" t="s">
        <v>107</v>
      </c>
    </row>
    <row r="25" spans="1:16">
      <c r="A25" s="6"/>
      <c r="B25" s="19">
        <v>2011</v>
      </c>
      <c r="C25" s="7"/>
      <c r="D25" s="7"/>
      <c r="E25" s="22">
        <f t="shared" si="2"/>
        <v>581.16626979096827</v>
      </c>
      <c r="F25" s="7"/>
      <c r="G25" s="7"/>
      <c r="H25" s="22">
        <f t="shared" si="3"/>
        <v>538.91306703215059</v>
      </c>
      <c r="I25" s="7"/>
      <c r="J25" s="7"/>
      <c r="K25" s="22">
        <f t="shared" si="4"/>
        <v>576.02135034416028</v>
      </c>
      <c r="L25" s="4"/>
      <c r="M25" s="4"/>
      <c r="N25" s="22">
        <f t="shared" si="5"/>
        <v>557.08869502190123</v>
      </c>
      <c r="O25" s="41">
        <v>102.21962616822431</v>
      </c>
      <c r="P25" s="15"/>
    </row>
    <row r="26" spans="1:16">
      <c r="A26" s="6"/>
      <c r="B26" s="19">
        <v>2012</v>
      </c>
      <c r="C26" s="7"/>
      <c r="D26" s="7"/>
      <c r="E26" s="22">
        <f t="shared" si="2"/>
        <v>640.22866692920218</v>
      </c>
      <c r="F26" s="7"/>
      <c r="G26" s="7"/>
      <c r="H26" s="22">
        <f t="shared" si="3"/>
        <v>587.57718773142324</v>
      </c>
      <c r="I26" s="7"/>
      <c r="J26" s="7"/>
      <c r="K26" s="22">
        <f t="shared" si="4"/>
        <v>630.96349285596489</v>
      </c>
      <c r="L26" s="4"/>
      <c r="M26" s="4"/>
      <c r="N26" s="22">
        <f t="shared" si="5"/>
        <v>609.51088155609625</v>
      </c>
      <c r="O26" s="41">
        <v>103.73831775700934</v>
      </c>
      <c r="P26" s="15"/>
    </row>
    <row r="27" spans="1:16">
      <c r="A27" s="6"/>
      <c r="B27" s="19">
        <v>2013</v>
      </c>
      <c r="C27" s="7"/>
      <c r="D27" s="7"/>
      <c r="E27" s="22">
        <f t="shared" si="2"/>
        <v>665.30520372954038</v>
      </c>
      <c r="F27" s="7"/>
      <c r="G27" s="7"/>
      <c r="H27" s="22">
        <f t="shared" si="3"/>
        <v>608.15468337377979</v>
      </c>
      <c r="I27" s="7"/>
      <c r="J27" s="7"/>
      <c r="K27" s="22">
        <f t="shared" si="4"/>
        <v>657.68695176891799</v>
      </c>
      <c r="L27" s="4"/>
      <c r="M27" s="4"/>
      <c r="N27" s="22">
        <f t="shared" si="5"/>
        <v>631.85820894796848</v>
      </c>
      <c r="O27" s="41">
        <v>105.95794392523365</v>
      </c>
      <c r="P27" s="15"/>
    </row>
    <row r="28" spans="1:16">
      <c r="A28" s="6"/>
      <c r="B28" s="19">
        <v>2014</v>
      </c>
      <c r="C28" s="7"/>
      <c r="D28" s="7"/>
      <c r="E28" s="22">
        <f t="shared" si="2"/>
        <v>680.87867940330204</v>
      </c>
      <c r="F28" s="7"/>
      <c r="G28" s="7"/>
      <c r="H28" s="22">
        <f t="shared" si="3"/>
        <v>616.03261198472399</v>
      </c>
      <c r="I28" s="7"/>
      <c r="J28" s="7"/>
      <c r="K28" s="22">
        <f t="shared" si="4"/>
        <v>678.07623510563064</v>
      </c>
      <c r="L28" s="4"/>
      <c r="M28" s="4"/>
      <c r="N28" s="22">
        <f t="shared" si="5"/>
        <v>643.39384148683462</v>
      </c>
      <c r="O28" s="41">
        <v>107.35981308411215</v>
      </c>
      <c r="P28" s="15"/>
    </row>
    <row r="29" spans="1:16">
      <c r="A29" s="6"/>
      <c r="B29" s="19">
        <v>2015</v>
      </c>
      <c r="C29" s="7"/>
      <c r="D29" s="7"/>
      <c r="E29" s="22">
        <f t="shared" si="2"/>
        <v>645.89521156298622</v>
      </c>
      <c r="F29" s="7"/>
      <c r="G29" s="7"/>
      <c r="H29" s="22">
        <f t="shared" si="3"/>
        <v>577.79974546920005</v>
      </c>
      <c r="I29" s="7"/>
      <c r="J29" s="7"/>
      <c r="K29" s="22">
        <f t="shared" si="4"/>
        <v>646.90521305244374</v>
      </c>
      <c r="L29" s="4"/>
      <c r="M29" s="4"/>
      <c r="N29" s="22">
        <f t="shared" si="5"/>
        <v>606.22388411057841</v>
      </c>
      <c r="O29" s="41">
        <v>108.06074766355141</v>
      </c>
      <c r="P29" s="15"/>
    </row>
    <row r="30" spans="1:16">
      <c r="A30" s="6"/>
      <c r="B30" s="19">
        <v>2016</v>
      </c>
      <c r="C30" s="7"/>
      <c r="D30" s="7"/>
      <c r="E30" s="22">
        <f t="shared" si="2"/>
        <v>586.8528730810707</v>
      </c>
      <c r="F30" s="7"/>
      <c r="G30" s="7"/>
      <c r="H30" s="22">
        <f t="shared" si="3"/>
        <v>511.70614782019726</v>
      </c>
      <c r="I30" s="7"/>
      <c r="J30" s="7"/>
      <c r="K30" s="22">
        <f t="shared" si="4"/>
        <v>594.10817381493825</v>
      </c>
      <c r="L30" s="4"/>
      <c r="M30" s="4"/>
      <c r="N30" s="22">
        <f t="shared" si="5"/>
        <v>542.35937905095398</v>
      </c>
      <c r="O30" s="41">
        <v>110.16355140186916</v>
      </c>
      <c r="P30" s="15"/>
    </row>
    <row r="31" spans="1:16" ht="13">
      <c r="A31" s="6"/>
      <c r="B31" s="19">
        <v>2017</v>
      </c>
      <c r="C31" s="22">
        <f t="shared" ref="C31:D36" si="6">(C14/$O31)*100</f>
        <v>569.50949456012268</v>
      </c>
      <c r="D31" s="22">
        <f t="shared" si="6"/>
        <v>567.03317399936657</v>
      </c>
      <c r="E31" s="22">
        <f t="shared" si="2"/>
        <v>568.29005048625754</v>
      </c>
      <c r="F31" s="22">
        <f t="shared" ref="F31:G36" si="7">(F14/$O31)*100</f>
        <v>525.57419838516387</v>
      </c>
      <c r="G31" s="22">
        <f t="shared" si="7"/>
        <v>486.18249164129122</v>
      </c>
      <c r="H31" s="22">
        <f t="shared" si="3"/>
        <v>499.6072516945307</v>
      </c>
      <c r="I31" s="22">
        <f t="shared" ref="I31:J36" si="8">(I14/$O31)*100</f>
        <v>524.0419115028518</v>
      </c>
      <c r="J31" s="22">
        <f t="shared" si="8"/>
        <v>515.30168178037843</v>
      </c>
      <c r="K31" s="22">
        <f t="shared" si="4"/>
        <v>518.44749170827424</v>
      </c>
      <c r="L31" s="22">
        <f t="shared" ref="L31:M36" si="9">(L14/$O31)*100</f>
        <v>537.92354268825534</v>
      </c>
      <c r="M31" s="22">
        <f t="shared" si="9"/>
        <v>505.02437837256861</v>
      </c>
      <c r="N31" s="22">
        <f t="shared" si="5"/>
        <v>517.51138902105595</v>
      </c>
      <c r="O31" s="41">
        <v>112.26635514018693</v>
      </c>
      <c r="P31" s="26"/>
    </row>
    <row r="32" spans="1:16" ht="13">
      <c r="A32" s="6"/>
      <c r="B32" s="19">
        <v>2018</v>
      </c>
      <c r="C32" s="22">
        <f t="shared" si="6"/>
        <v>579.81707074931774</v>
      </c>
      <c r="D32" s="22">
        <f t="shared" si="6"/>
        <v>572.49040751127245</v>
      </c>
      <c r="E32" s="22">
        <f t="shared" si="2"/>
        <v>575.80846005038234</v>
      </c>
      <c r="F32" s="22">
        <f t="shared" si="7"/>
        <v>536.63653328507394</v>
      </c>
      <c r="G32" s="22">
        <f t="shared" si="7"/>
        <v>498.00569833696829</v>
      </c>
      <c r="H32" s="22">
        <f t="shared" si="3"/>
        <v>507.14682735180861</v>
      </c>
      <c r="I32" s="22">
        <f t="shared" si="8"/>
        <v>506.8089641644649</v>
      </c>
      <c r="J32" s="22">
        <f t="shared" si="8"/>
        <v>495.896963906716</v>
      </c>
      <c r="K32" s="22">
        <f t="shared" si="4"/>
        <v>499.34285198317616</v>
      </c>
      <c r="L32" s="22">
        <f t="shared" si="9"/>
        <v>544.22158678677738</v>
      </c>
      <c r="M32" s="22">
        <f t="shared" si="9"/>
        <v>508.22901907724258</v>
      </c>
      <c r="N32" s="22">
        <f t="shared" si="5"/>
        <v>518.60307895104313</v>
      </c>
      <c r="O32" s="41">
        <v>114.36915887850469</v>
      </c>
      <c r="P32" s="26"/>
    </row>
    <row r="33" spans="1:16" ht="13">
      <c r="A33" s="6"/>
      <c r="B33" s="19">
        <v>2019</v>
      </c>
      <c r="C33" s="22">
        <f t="shared" si="6"/>
        <v>570.50705118652786</v>
      </c>
      <c r="D33" s="22">
        <f t="shared" si="6"/>
        <v>560.42350400166004</v>
      </c>
      <c r="E33" s="22">
        <f t="shared" si="2"/>
        <v>564.31959295459387</v>
      </c>
      <c r="F33" s="22">
        <f t="shared" si="7"/>
        <v>530.28119563299413</v>
      </c>
      <c r="G33" s="22">
        <f t="shared" si="7"/>
        <v>499.67297399718956</v>
      </c>
      <c r="H33" s="22">
        <f t="shared" si="3"/>
        <v>506.19478616781805</v>
      </c>
      <c r="I33" s="22">
        <f t="shared" si="8"/>
        <v>545.91851200684562</v>
      </c>
      <c r="J33" s="22">
        <f t="shared" si="8"/>
        <v>541.86127396361621</v>
      </c>
      <c r="K33" s="22">
        <f t="shared" si="4"/>
        <v>543.11198981967277</v>
      </c>
      <c r="L33" s="22">
        <f t="shared" si="9"/>
        <v>544.09217040553131</v>
      </c>
      <c r="M33" s="22">
        <f t="shared" si="9"/>
        <v>514.54196290068944</v>
      </c>
      <c r="N33" s="22">
        <f t="shared" si="5"/>
        <v>522.18606812479402</v>
      </c>
      <c r="O33" s="41">
        <v>116.82242990654206</v>
      </c>
      <c r="P33" s="26"/>
    </row>
    <row r="34" spans="1:16" ht="13">
      <c r="A34" s="6"/>
      <c r="B34" s="19">
        <v>2020</v>
      </c>
      <c r="C34" s="22">
        <f t="shared" si="6"/>
        <v>531.47097870900211</v>
      </c>
      <c r="D34" s="22">
        <f t="shared" si="6"/>
        <v>512.73230643456566</v>
      </c>
      <c r="E34" s="22">
        <f t="shared" si="2"/>
        <v>520.4720480276635</v>
      </c>
      <c r="F34" s="22">
        <f t="shared" si="7"/>
        <v>478.01427503626195</v>
      </c>
      <c r="G34" s="22">
        <f t="shared" si="7"/>
        <v>447.08799564970263</v>
      </c>
      <c r="H34" s="22">
        <f t="shared" si="3"/>
        <v>454.30673982991749</v>
      </c>
      <c r="I34" s="22">
        <f t="shared" si="8"/>
        <v>520.08922367739854</v>
      </c>
      <c r="J34" s="22">
        <f t="shared" si="8"/>
        <v>497.97889479766349</v>
      </c>
      <c r="K34" s="22">
        <f t="shared" si="4"/>
        <v>504.94373838944864</v>
      </c>
      <c r="L34" s="22">
        <f t="shared" si="9"/>
        <v>499.30052163334284</v>
      </c>
      <c r="M34" s="22">
        <f t="shared" si="9"/>
        <v>463.6316624645213</v>
      </c>
      <c r="N34" s="22">
        <f t="shared" si="5"/>
        <v>473.54456141255321</v>
      </c>
      <c r="O34" s="41">
        <v>122.78037383177572</v>
      </c>
      <c r="P34" s="26"/>
    </row>
    <row r="35" spans="1:16" ht="13">
      <c r="A35" s="6"/>
      <c r="B35" s="19">
        <v>2021</v>
      </c>
      <c r="C35" s="22">
        <f t="shared" si="6"/>
        <v>490.4403128104646</v>
      </c>
      <c r="D35" s="22">
        <f t="shared" si="6"/>
        <v>490.30250948545023</v>
      </c>
      <c r="E35" s="22">
        <f t="shared" si="2"/>
        <v>490.36300047314592</v>
      </c>
      <c r="F35" s="22">
        <f t="shared" si="7"/>
        <v>465.85326756108697</v>
      </c>
      <c r="G35" s="22">
        <f t="shared" si="7"/>
        <v>443.17697017301123</v>
      </c>
      <c r="H35" s="22">
        <f t="shared" si="3"/>
        <v>448.35534091668274</v>
      </c>
      <c r="I35" s="22">
        <f t="shared" si="8"/>
        <v>499.54380301676633</v>
      </c>
      <c r="J35" s="22">
        <f t="shared" si="8"/>
        <v>468.80706872492618</v>
      </c>
      <c r="K35" s="22">
        <f t="shared" si="4"/>
        <v>478.49811074399071</v>
      </c>
      <c r="L35" s="22">
        <f t="shared" si="9"/>
        <v>477.84698794051997</v>
      </c>
      <c r="M35" s="22">
        <f t="shared" si="9"/>
        <v>452.68261750754419</v>
      </c>
      <c r="N35" s="22">
        <f t="shared" si="5"/>
        <v>459.61893143153424</v>
      </c>
      <c r="O35" s="41">
        <v>122.66355140186917</v>
      </c>
      <c r="P35" s="26"/>
    </row>
    <row r="36" spans="1:16" ht="13">
      <c r="A36" s="6"/>
      <c r="B36" s="19">
        <v>2022</v>
      </c>
      <c r="C36" s="22">
        <f>(C19/$O36)*100</f>
        <v>1092.945610559038</v>
      </c>
      <c r="D36" s="22">
        <f t="shared" si="6"/>
        <v>882.59204443167312</v>
      </c>
      <c r="E36" s="22">
        <f t="shared" si="2"/>
        <v>981.75624130100209</v>
      </c>
      <c r="F36" s="22">
        <f t="shared" si="7"/>
        <v>898.38355521477786</v>
      </c>
      <c r="G36" s="22">
        <f t="shared" si="7"/>
        <v>823.3988953631341</v>
      </c>
      <c r="H36" s="22">
        <f t="shared" si="3"/>
        <v>842.17675744393978</v>
      </c>
      <c r="I36" s="22">
        <f t="shared" si="8"/>
        <v>1141.4842473502279</v>
      </c>
      <c r="J36" s="22">
        <f t="shared" si="8"/>
        <v>843.01800786520005</v>
      </c>
      <c r="K36" s="22">
        <f t="shared" si="4"/>
        <v>943.97864033073859</v>
      </c>
      <c r="L36" s="22">
        <f t="shared" si="9"/>
        <v>986.22412152344111</v>
      </c>
      <c r="M36" s="22">
        <f t="shared" si="9"/>
        <v>833.3984007421501</v>
      </c>
      <c r="N36" s="22">
        <f t="shared" si="5"/>
        <v>879.15461600203548</v>
      </c>
      <c r="O36" s="41">
        <v>128.97196261682245</v>
      </c>
      <c r="P36" s="206"/>
    </row>
    <row r="37" spans="1:16" ht="13">
      <c r="A37" s="6"/>
      <c r="B37" s="19">
        <v>2023</v>
      </c>
      <c r="C37" s="22">
        <f>(C20/$O37)*100</f>
        <v>1026.9564324915955</v>
      </c>
      <c r="D37" s="22">
        <f t="shared" ref="D37:N37" si="10">(D20/$O37)*100</f>
        <v>970.03680587668691</v>
      </c>
      <c r="E37" s="22">
        <f t="shared" si="10"/>
        <v>1000.519654485886</v>
      </c>
      <c r="F37" s="22">
        <f t="shared" si="10"/>
        <v>941.4665604363488</v>
      </c>
      <c r="G37" s="22">
        <f t="shared" si="10"/>
        <v>908.97722316911734</v>
      </c>
      <c r="H37" s="22">
        <f t="shared" si="10"/>
        <v>921.12430143633208</v>
      </c>
      <c r="I37" s="22">
        <f t="shared" si="10"/>
        <v>979.45354466496326</v>
      </c>
      <c r="J37" s="22">
        <f t="shared" si="10"/>
        <v>945.26677416191092</v>
      </c>
      <c r="K37" s="22">
        <f t="shared" si="10"/>
        <v>958.4935083093003</v>
      </c>
      <c r="L37" s="22">
        <f t="shared" si="10"/>
        <v>970.06999555732489</v>
      </c>
      <c r="M37" s="22">
        <f t="shared" si="10"/>
        <v>924.74813308841863</v>
      </c>
      <c r="N37" s="22">
        <f t="shared" si="10"/>
        <v>943.28782572353725</v>
      </c>
      <c r="O37" s="41">
        <v>138.20093457943926</v>
      </c>
      <c r="P37" s="206"/>
    </row>
    <row r="38" spans="1:16" ht="13">
      <c r="A38" s="6" t="s">
        <v>2</v>
      </c>
      <c r="B38" s="25"/>
      <c r="C38" s="31"/>
      <c r="D38" s="25"/>
      <c r="E38" s="22"/>
      <c r="F38" s="25"/>
      <c r="G38" s="25"/>
      <c r="H38" s="25"/>
      <c r="I38" s="25"/>
      <c r="J38" s="25"/>
      <c r="K38" s="25"/>
      <c r="N38" s="25"/>
      <c r="O38" s="39"/>
      <c r="P38" s="206"/>
    </row>
    <row r="39" spans="1:16" ht="13.5" thickBot="1">
      <c r="A39" s="12"/>
      <c r="B39" s="11" t="s">
        <v>108</v>
      </c>
      <c r="C39" s="20">
        <f t="shared" ref="C39:N39" si="11">(C37-C36)/C36*100</f>
        <v>-6.037736684233467</v>
      </c>
      <c r="D39" s="20">
        <f t="shared" si="11"/>
        <v>9.9077214661867981</v>
      </c>
      <c r="E39" s="20">
        <f t="shared" si="11"/>
        <v>1.9112089534586558</v>
      </c>
      <c r="F39" s="20">
        <f t="shared" si="11"/>
        <v>4.7956137410897988</v>
      </c>
      <c r="G39" s="20">
        <f t="shared" si="11"/>
        <v>10.39330126478268</v>
      </c>
      <c r="H39" s="20">
        <f>(H37-H36)/H36*100</f>
        <v>9.3742249824138018</v>
      </c>
      <c r="I39" s="20">
        <f t="shared" si="11"/>
        <v>-14.194738390949574</v>
      </c>
      <c r="J39" s="20">
        <f t="shared" si="11"/>
        <v>12.128894678731539</v>
      </c>
      <c r="K39" s="20">
        <f t="shared" si="11"/>
        <v>1.5376267384054565</v>
      </c>
      <c r="L39" s="20">
        <f t="shared" si="11"/>
        <v>-1.6379771710676279</v>
      </c>
      <c r="M39" s="20">
        <f t="shared" si="11"/>
        <v>10.961112028163315</v>
      </c>
      <c r="N39" s="20">
        <f t="shared" si="11"/>
        <v>7.2948726599591991</v>
      </c>
      <c r="O39" s="39"/>
      <c r="P39" s="23"/>
    </row>
    <row r="40" spans="1:16" ht="13" thickTop="1">
      <c r="A40" s="6"/>
      <c r="B40" s="7"/>
      <c r="C40" s="7"/>
      <c r="D40" s="7"/>
      <c r="E40" s="7"/>
      <c r="F40" s="7"/>
      <c r="G40" s="7"/>
      <c r="H40" s="7"/>
      <c r="I40" s="7"/>
      <c r="J40" s="7"/>
      <c r="K40" s="7"/>
      <c r="N40" s="7"/>
      <c r="O40" s="36"/>
      <c r="P40" s="89"/>
    </row>
    <row r="41" spans="1:16" ht="13">
      <c r="A41" s="6"/>
      <c r="B41" s="7"/>
      <c r="C41" s="7"/>
      <c r="D41" s="7"/>
      <c r="E41" s="7"/>
      <c r="F41" s="7"/>
      <c r="G41" s="7"/>
      <c r="H41" s="7"/>
      <c r="I41" s="7"/>
      <c r="J41" s="7"/>
      <c r="K41" s="7"/>
      <c r="N41" s="7"/>
      <c r="P41" s="23"/>
    </row>
    <row r="42" spans="1:16" ht="13">
      <c r="A42" s="6"/>
      <c r="B42" s="7"/>
      <c r="C42" s="7"/>
      <c r="D42" s="7"/>
      <c r="E42" s="7"/>
      <c r="F42" s="7"/>
      <c r="G42" s="7"/>
      <c r="H42" s="7"/>
      <c r="I42" s="7"/>
      <c r="J42" s="7"/>
      <c r="K42" s="7"/>
      <c r="N42" s="7"/>
      <c r="P42" s="23"/>
    </row>
    <row r="43" spans="1:16" ht="13">
      <c r="A43" s="6"/>
      <c r="B43" s="7"/>
      <c r="C43" s="7"/>
      <c r="D43" s="7"/>
      <c r="E43" s="7"/>
      <c r="F43" s="7"/>
      <c r="G43" s="7"/>
      <c r="H43" s="7"/>
      <c r="I43" s="7"/>
      <c r="J43" s="7"/>
      <c r="K43" s="7"/>
      <c r="N43" s="7"/>
      <c r="P43" s="23"/>
    </row>
    <row r="44" spans="1:16" ht="13">
      <c r="A44" s="6"/>
      <c r="B44" s="7"/>
      <c r="C44" s="7"/>
      <c r="D44" s="7"/>
      <c r="E44" s="7"/>
      <c r="F44" s="7"/>
      <c r="G44" s="7"/>
      <c r="H44" s="7"/>
      <c r="I44" s="7"/>
      <c r="J44" s="7"/>
      <c r="K44" s="7"/>
      <c r="N44" s="7"/>
      <c r="P44" s="23"/>
    </row>
    <row r="45" spans="1:16" ht="13">
      <c r="A45" s="3"/>
      <c r="B45" s="2"/>
      <c r="C45" s="2"/>
      <c r="D45" s="2"/>
      <c r="E45" s="2"/>
      <c r="F45" s="2"/>
      <c r="G45" s="2"/>
      <c r="H45" s="2"/>
      <c r="I45" s="2"/>
      <c r="J45" s="2"/>
      <c r="K45" s="2"/>
      <c r="N45" s="2"/>
      <c r="P45" s="23"/>
    </row>
    <row r="46" spans="1:16" ht="13">
      <c r="B46" s="2"/>
      <c r="P46" s="23"/>
    </row>
    <row r="47" spans="1:16" ht="13">
      <c r="B47" s="2"/>
      <c r="P47" s="23"/>
    </row>
    <row r="48" spans="1:16" ht="13">
      <c r="B48" s="2"/>
      <c r="P48" s="23"/>
    </row>
    <row r="49" spans="2:16" ht="13">
      <c r="B49" s="2"/>
      <c r="P49" s="23"/>
    </row>
    <row r="50" spans="2:16" ht="13">
      <c r="B50" s="2"/>
      <c r="P50" s="23"/>
    </row>
    <row r="51" spans="2:16" ht="13">
      <c r="B51" s="2"/>
      <c r="P51" s="23"/>
    </row>
    <row r="71" spans="14:15">
      <c r="N71" s="173">
        <v>705.06066442978056</v>
      </c>
      <c r="O71" s="33">
        <f>N71+N17</f>
        <v>1286.4804471921561</v>
      </c>
    </row>
  </sheetData>
  <mergeCells count="4">
    <mergeCell ref="A1:K1"/>
    <mergeCell ref="C4:E4"/>
    <mergeCell ref="F4:H4"/>
    <mergeCell ref="I4:K4"/>
  </mergeCells>
  <pageMargins left="0.39370078740157483" right="0.19685039370078741" top="0.78740157480314965" bottom="0.39370078740157483" header="0.51181102362204722" footer="0.51181102362204722"/>
  <pageSetup paperSize="9" scale="99" orientation="portrait" r:id="rId1"/>
  <headerFooter alignWithMargins="0">
    <oddFooter>&amp;C19</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9ECA5-127A-40F5-B720-765D405EAF1A}">
  <sheetPr>
    <tabColor theme="0" tint="-0.34998626667073579"/>
  </sheetPr>
  <dimension ref="A1:N23"/>
  <sheetViews>
    <sheetView showGridLines="0" zoomScaleNormal="100" workbookViewId="0"/>
  </sheetViews>
  <sheetFormatPr defaultColWidth="16" defaultRowHeight="12.5"/>
  <sheetData>
    <row r="1" spans="1:14" ht="18" customHeight="1">
      <c r="A1" s="183" t="s">
        <v>50</v>
      </c>
      <c r="B1" s="181"/>
      <c r="C1" s="181"/>
      <c r="D1" s="181"/>
      <c r="E1" s="181"/>
      <c r="F1" s="181"/>
      <c r="G1" s="181"/>
      <c r="H1" s="181"/>
      <c r="I1" s="181"/>
      <c r="J1" s="181"/>
      <c r="K1" s="181"/>
      <c r="L1" s="181"/>
      <c r="M1" s="181"/>
    </row>
    <row r="2" spans="1:14" ht="45" customHeight="1">
      <c r="A2" s="255" t="s">
        <v>146</v>
      </c>
      <c r="B2" s="255"/>
      <c r="C2" s="255"/>
      <c r="D2" s="255"/>
      <c r="E2" s="255"/>
      <c r="F2" s="255"/>
      <c r="G2" s="255"/>
      <c r="H2" s="255"/>
      <c r="I2" s="255"/>
      <c r="J2" s="255"/>
      <c r="K2" s="255"/>
      <c r="L2" s="255"/>
      <c r="M2" s="255"/>
      <c r="N2" s="255"/>
    </row>
    <row r="3" spans="1:14" ht="18" customHeight="1">
      <c r="A3" s="180" t="s">
        <v>143</v>
      </c>
      <c r="B3" s="182"/>
      <c r="C3" s="182"/>
      <c r="D3" s="182"/>
      <c r="E3" s="182"/>
      <c r="F3" s="182"/>
      <c r="G3" s="182"/>
      <c r="H3" s="182"/>
      <c r="I3" s="182"/>
      <c r="J3" s="182"/>
      <c r="K3" s="182"/>
      <c r="L3" s="182"/>
      <c r="M3" s="182"/>
    </row>
    <row r="4" spans="1:14" ht="18" customHeight="1">
      <c r="A4" s="208" t="s">
        <v>97</v>
      </c>
      <c r="B4" s="184"/>
      <c r="C4" s="184"/>
      <c r="D4" s="184"/>
      <c r="E4" s="184"/>
      <c r="F4" s="184"/>
      <c r="G4" s="184"/>
      <c r="H4" s="184"/>
      <c r="I4" s="184"/>
      <c r="J4" s="184"/>
      <c r="K4" s="184"/>
      <c r="L4" s="184"/>
      <c r="M4" s="184"/>
    </row>
    <row r="5" spans="1:14" ht="18" customHeight="1">
      <c r="A5" s="174" t="s">
        <v>124</v>
      </c>
      <c r="B5" s="182"/>
      <c r="C5" s="182"/>
      <c r="D5" s="182"/>
      <c r="E5" s="182"/>
      <c r="F5" s="182"/>
      <c r="G5" s="182"/>
      <c r="H5" s="182"/>
      <c r="I5" s="182"/>
      <c r="J5" s="182"/>
      <c r="K5" s="182"/>
      <c r="L5" s="182"/>
      <c r="M5" s="182"/>
    </row>
    <row r="6" spans="1:14" ht="18" customHeight="1">
      <c r="A6" s="176" t="s">
        <v>102</v>
      </c>
      <c r="B6" s="182"/>
      <c r="C6" s="182"/>
      <c r="D6" s="182"/>
      <c r="E6" s="182"/>
      <c r="F6" s="182"/>
      <c r="G6" s="182"/>
      <c r="H6" s="182"/>
      <c r="I6" s="182"/>
      <c r="J6" s="182"/>
      <c r="K6" s="182"/>
      <c r="L6" s="182"/>
      <c r="M6" s="182"/>
    </row>
    <row r="7" spans="1:14" ht="18" customHeight="1">
      <c r="A7" s="176" t="s">
        <v>103</v>
      </c>
      <c r="B7" s="182"/>
      <c r="C7" s="182"/>
      <c r="D7" s="182"/>
      <c r="E7" s="182"/>
      <c r="F7" s="182"/>
      <c r="G7" s="182"/>
      <c r="H7" s="182"/>
      <c r="I7" s="182"/>
      <c r="J7" s="182"/>
      <c r="K7" s="182"/>
      <c r="L7" s="182"/>
      <c r="M7" s="182"/>
    </row>
    <row r="8" spans="1:14" ht="18" customHeight="1">
      <c r="A8" s="174" t="s">
        <v>85</v>
      </c>
      <c r="B8" s="182"/>
      <c r="C8" s="182"/>
      <c r="D8" s="182"/>
      <c r="E8" s="182"/>
      <c r="F8" s="182"/>
      <c r="G8" s="182"/>
      <c r="H8" s="182"/>
      <c r="I8" s="182"/>
      <c r="J8" s="182"/>
      <c r="K8" s="182"/>
      <c r="L8" s="182"/>
      <c r="M8" s="182"/>
    </row>
    <row r="9" spans="1:14" ht="18" customHeight="1">
      <c r="A9" s="176" t="s">
        <v>142</v>
      </c>
      <c r="B9" s="182"/>
      <c r="C9" s="182"/>
      <c r="D9" s="182"/>
      <c r="E9" s="182"/>
      <c r="F9" s="182"/>
      <c r="G9" s="182"/>
      <c r="H9" s="182"/>
      <c r="I9" s="182"/>
      <c r="J9" s="182"/>
      <c r="K9" s="182"/>
      <c r="L9" s="182"/>
      <c r="M9" s="182"/>
    </row>
    <row r="10" spans="1:14" ht="18" customHeight="1">
      <c r="A10" s="203" t="s">
        <v>92</v>
      </c>
      <c r="B10" s="182"/>
      <c r="C10" s="182"/>
      <c r="D10" s="182"/>
      <c r="E10" s="182"/>
      <c r="F10" s="182"/>
      <c r="G10" s="182"/>
      <c r="H10" s="182"/>
      <c r="I10" s="182"/>
      <c r="J10" s="182"/>
      <c r="K10" s="182"/>
      <c r="L10" s="182"/>
      <c r="M10" s="182"/>
    </row>
    <row r="11" spans="1:14" ht="64" customHeight="1">
      <c r="A11" s="174" t="s">
        <v>100</v>
      </c>
      <c r="B11" s="182"/>
      <c r="C11" s="182"/>
      <c r="D11" s="182"/>
      <c r="E11" s="182"/>
      <c r="F11" s="182"/>
      <c r="G11" s="182"/>
      <c r="H11" s="182"/>
      <c r="I11" s="182"/>
      <c r="J11" s="182"/>
      <c r="K11" s="182"/>
      <c r="L11" s="182"/>
      <c r="M11" s="182"/>
    </row>
    <row r="12" spans="1:14" ht="34.5">
      <c r="A12" s="212" t="s">
        <v>52</v>
      </c>
      <c r="B12" s="199" t="s">
        <v>66</v>
      </c>
      <c r="C12" s="199" t="s">
        <v>67</v>
      </c>
      <c r="D12" s="199" t="s">
        <v>68</v>
      </c>
      <c r="E12" s="199" t="s">
        <v>69</v>
      </c>
      <c r="F12" s="199" t="s">
        <v>70</v>
      </c>
      <c r="G12" s="199" t="s">
        <v>71</v>
      </c>
      <c r="H12" s="199" t="s">
        <v>72</v>
      </c>
      <c r="I12" s="199" t="s">
        <v>73</v>
      </c>
      <c r="J12" s="199" t="s">
        <v>74</v>
      </c>
      <c r="K12" s="199" t="s">
        <v>75</v>
      </c>
      <c r="L12" s="199" t="s">
        <v>76</v>
      </c>
      <c r="M12" s="199" t="s">
        <v>77</v>
      </c>
    </row>
    <row r="13" spans="1:14" ht="14.25" customHeight="1">
      <c r="A13" s="10">
        <v>2017</v>
      </c>
      <c r="B13" s="104">
        <v>592.10407101298335</v>
      </c>
      <c r="C13" s="104">
        <v>648.23550392804304</v>
      </c>
      <c r="D13" s="104">
        <v>637.99852630524958</v>
      </c>
      <c r="E13" s="104">
        <v>509.18481521736743</v>
      </c>
      <c r="F13" s="104">
        <v>611.58292370543165</v>
      </c>
      <c r="G13" s="104">
        <v>560.89085149350944</v>
      </c>
      <c r="H13" s="104">
        <v>584.27008474851539</v>
      </c>
      <c r="I13" s="104">
        <v>581.94392997207228</v>
      </c>
      <c r="J13" s="104">
        <v>582.04210225660245</v>
      </c>
      <c r="K13" s="104">
        <v>519.88221211466714</v>
      </c>
      <c r="L13" s="104">
        <v>614.23394666873969</v>
      </c>
      <c r="M13" s="104">
        <v>580.99117388929278</v>
      </c>
    </row>
    <row r="14" spans="1:14" ht="14.25" customHeight="1">
      <c r="A14" s="10">
        <v>2018</v>
      </c>
      <c r="B14" s="104">
        <v>618.78377390067112</v>
      </c>
      <c r="C14" s="104">
        <v>667.86115430928987</v>
      </c>
      <c r="D14" s="104">
        <v>658.54729251089304</v>
      </c>
      <c r="E14" s="104">
        <v>548.81945493232115</v>
      </c>
      <c r="F14" s="104">
        <v>605.72624568890421</v>
      </c>
      <c r="G14" s="104">
        <v>580.01956072128587</v>
      </c>
      <c r="H14" s="104">
        <v>560.47580405101337</v>
      </c>
      <c r="I14" s="104">
        <v>571.36928367684038</v>
      </c>
      <c r="J14" s="104">
        <v>571.0942197330952</v>
      </c>
      <c r="K14" s="104">
        <v>556.13380491700093</v>
      </c>
      <c r="L14" s="104">
        <v>612.15702340798634</v>
      </c>
      <c r="M14" s="104">
        <v>593.1219793143357</v>
      </c>
    </row>
    <row r="15" spans="1:14" ht="14.25" customHeight="1">
      <c r="A15" s="10">
        <v>2019</v>
      </c>
      <c r="B15" s="104">
        <v>660.28428948497776</v>
      </c>
      <c r="C15" s="104">
        <v>658.78083972593788</v>
      </c>
      <c r="D15" s="104">
        <v>659.2518609282638</v>
      </c>
      <c r="E15" s="104">
        <v>575.06859577848718</v>
      </c>
      <c r="F15" s="104">
        <v>617.51733837460779</v>
      </c>
      <c r="G15" s="104">
        <v>591.34904926146964</v>
      </c>
      <c r="H15" s="104">
        <v>598.43827187243642</v>
      </c>
      <c r="I15" s="104">
        <v>635.23131814608132</v>
      </c>
      <c r="J15" s="104">
        <v>634.47662362111305</v>
      </c>
      <c r="K15" s="104">
        <v>585.65918198866871</v>
      </c>
      <c r="L15" s="104">
        <v>632.24776269880181</v>
      </c>
      <c r="M15" s="104">
        <v>610.03045341681548</v>
      </c>
    </row>
    <row r="16" spans="1:14" ht="14.25" customHeight="1">
      <c r="A16" s="10">
        <v>2020</v>
      </c>
      <c r="B16" s="104">
        <v>626.54123430910477</v>
      </c>
      <c r="C16" s="104">
        <v>641.53994970222789</v>
      </c>
      <c r="D16" s="104">
        <v>639.03752625826439</v>
      </c>
      <c r="E16" s="104">
        <v>525.37435595128716</v>
      </c>
      <c r="F16" s="104">
        <v>600.25214692563941</v>
      </c>
      <c r="G16" s="104">
        <v>557.79951350612544</v>
      </c>
      <c r="H16" s="104">
        <v>599.33396740168712</v>
      </c>
      <c r="I16" s="104">
        <v>620.47040470245508</v>
      </c>
      <c r="J16" s="104">
        <v>619.97180963470862</v>
      </c>
      <c r="K16" s="104">
        <v>533.42176055374455</v>
      </c>
      <c r="L16" s="104">
        <v>615.86780765322783</v>
      </c>
      <c r="M16" s="104">
        <v>581.41978276237558</v>
      </c>
    </row>
    <row r="17" spans="1:13" ht="14.25" customHeight="1">
      <c r="A17" s="10">
        <v>2021</v>
      </c>
      <c r="B17" s="104">
        <v>608.24979403267037</v>
      </c>
      <c r="C17" s="104">
        <v>599.46338867900135</v>
      </c>
      <c r="D17" s="104">
        <v>601.49667114112538</v>
      </c>
      <c r="E17" s="104">
        <v>534.1781623293524</v>
      </c>
      <c r="F17" s="104">
        <v>568.50028591710986</v>
      </c>
      <c r="G17" s="104">
        <v>549.96858406836088</v>
      </c>
      <c r="H17" s="104">
        <v>518.26878938605898</v>
      </c>
      <c r="I17" s="104">
        <v>588.11819252920554</v>
      </c>
      <c r="J17" s="104">
        <v>586.94277602942793</v>
      </c>
      <c r="K17" s="104">
        <v>540.93341277905938</v>
      </c>
      <c r="L17" s="104">
        <v>579.92984045852086</v>
      </c>
      <c r="M17" s="104">
        <v>563.78490420924186</v>
      </c>
    </row>
    <row r="18" spans="1:13" ht="14.25" customHeight="1">
      <c r="A18" s="10">
        <v>2022</v>
      </c>
      <c r="B18" s="204">
        <v>1066.4761288957222</v>
      </c>
      <c r="C18" s="204">
        <v>1312.6403245187164</v>
      </c>
      <c r="D18" s="204">
        <v>1266.1902925190498</v>
      </c>
      <c r="E18" s="204">
        <v>907.29032935180862</v>
      </c>
      <c r="F18" s="204">
        <v>1181.0980300871527</v>
      </c>
      <c r="G18" s="204">
        <v>1086.1718927781656</v>
      </c>
      <c r="H18" s="204">
        <v>1113.0465166002359</v>
      </c>
      <c r="I18" s="204">
        <v>1224.7125269103101</v>
      </c>
      <c r="J18" s="204">
        <v>1217.4677791181489</v>
      </c>
      <c r="K18" s="204">
        <v>931.45519179723919</v>
      </c>
      <c r="L18" s="204">
        <v>1213.7930652156167</v>
      </c>
      <c r="M18" s="204">
        <v>1133.862962694214</v>
      </c>
    </row>
    <row r="19" spans="1:13">
      <c r="A19" s="10">
        <v>2023</v>
      </c>
      <c r="B19" s="204">
        <v>1299.7606913379918</v>
      </c>
      <c r="C19" s="204">
        <v>1403.6679180397268</v>
      </c>
      <c r="D19" s="204">
        <v>1392.5205876199254</v>
      </c>
      <c r="E19" s="204">
        <v>1060.9858917833153</v>
      </c>
      <c r="F19" s="204">
        <v>1314.2815792662143</v>
      </c>
      <c r="G19" s="204">
        <v>1268.01435602937</v>
      </c>
      <c r="H19" s="204">
        <v>1297.8527029488091</v>
      </c>
      <c r="I19" s="204">
        <v>1352.4970902331493</v>
      </c>
      <c r="J19" s="204">
        <v>1348.7395688916683</v>
      </c>
      <c r="K19" s="204">
        <v>1112.6054798053331</v>
      </c>
      <c r="L19" s="204">
        <v>1339.7001173333174</v>
      </c>
      <c r="M19" s="204">
        <v>1305.759930248357</v>
      </c>
    </row>
    <row r="20" spans="1:13">
      <c r="A20" s="10">
        <v>2024</v>
      </c>
      <c r="B20" s="204">
        <v>1004.1546657205527</v>
      </c>
      <c r="C20" s="204">
        <v>1065.2442451195775</v>
      </c>
      <c r="D20" s="204">
        <v>1061.6762823258696</v>
      </c>
      <c r="E20" s="204">
        <v>936.83557223993841</v>
      </c>
      <c r="F20" s="204">
        <v>1014.3476508843459</v>
      </c>
      <c r="G20" s="204">
        <v>993.77682118460928</v>
      </c>
      <c r="H20" s="204">
        <v>936.0639523287191</v>
      </c>
      <c r="I20" s="204">
        <v>981.62280470257679</v>
      </c>
      <c r="J20" s="204">
        <v>980.03222637549572</v>
      </c>
      <c r="K20" s="204">
        <v>939.87408948200186</v>
      </c>
      <c r="L20" s="204">
        <v>1018.8158704775108</v>
      </c>
      <c r="M20" s="204">
        <v>1002.7607478753887</v>
      </c>
    </row>
    <row r="22" spans="1:13">
      <c r="B22" s="218"/>
      <c r="C22" s="218"/>
      <c r="D22" s="218"/>
      <c r="E22" s="218"/>
      <c r="F22" s="218"/>
      <c r="G22" s="218"/>
      <c r="H22" s="218"/>
      <c r="I22" s="218"/>
      <c r="J22" s="218"/>
      <c r="K22" s="218"/>
      <c r="L22" s="218"/>
      <c r="M22" s="218"/>
    </row>
    <row r="23" spans="1:13">
      <c r="B23" s="219"/>
      <c r="C23" s="219"/>
      <c r="D23" s="219"/>
      <c r="E23" s="219"/>
      <c r="F23" s="219"/>
      <c r="G23" s="219"/>
      <c r="H23" s="219"/>
      <c r="I23" s="219"/>
      <c r="J23" s="219"/>
      <c r="K23" s="219"/>
      <c r="L23" s="219"/>
      <c r="M23" s="219"/>
    </row>
  </sheetData>
  <mergeCells count="1">
    <mergeCell ref="A2:N2"/>
  </mergeCells>
  <pageMargins left="0.7" right="0.7" top="0.75" bottom="0.75" header="0.3" footer="0.3"/>
  <pageSetup paperSize="9" orientation="portrait" verticalDpi="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34FCF-1337-40A1-98A4-11193B8E5650}">
  <sheetPr>
    <tabColor theme="0" tint="-0.34998626667073579"/>
  </sheetPr>
  <dimension ref="A1:N31"/>
  <sheetViews>
    <sheetView showGridLines="0" zoomScaleNormal="100" workbookViewId="0"/>
  </sheetViews>
  <sheetFormatPr defaultColWidth="13.81640625" defaultRowHeight="12.5"/>
  <cols>
    <col min="1" max="13" width="14.54296875" customWidth="1"/>
  </cols>
  <sheetData>
    <row r="1" spans="1:14" ht="18" customHeight="1">
      <c r="A1" s="200" t="s">
        <v>84</v>
      </c>
      <c r="B1" s="201"/>
      <c r="C1" s="201"/>
      <c r="D1" s="201"/>
      <c r="E1" s="201"/>
      <c r="F1" s="201"/>
      <c r="G1" s="201"/>
      <c r="H1" s="201"/>
      <c r="I1" s="201"/>
      <c r="J1" s="201"/>
      <c r="K1" s="201"/>
      <c r="L1" s="201"/>
      <c r="M1" s="201"/>
    </row>
    <row r="2" spans="1:14" ht="61.5" customHeight="1">
      <c r="A2" s="254" t="s">
        <v>145</v>
      </c>
      <c r="B2" s="254"/>
      <c r="C2" s="254"/>
      <c r="D2" s="254"/>
      <c r="E2" s="254"/>
      <c r="F2" s="254"/>
      <c r="G2" s="254"/>
      <c r="H2" s="254"/>
      <c r="I2" s="254"/>
      <c r="J2" s="254"/>
      <c r="K2" s="254"/>
      <c r="L2" s="224"/>
      <c r="M2" s="224"/>
      <c r="N2" s="224"/>
    </row>
    <row r="3" spans="1:14" ht="18" customHeight="1">
      <c r="A3" s="176" t="s">
        <v>65</v>
      </c>
      <c r="B3" s="174"/>
      <c r="C3" s="174"/>
      <c r="D3" s="174"/>
      <c r="E3" s="174"/>
      <c r="F3" s="174"/>
      <c r="G3" s="174"/>
      <c r="H3" s="174"/>
      <c r="I3" s="177"/>
      <c r="J3" s="94"/>
      <c r="K3" s="91"/>
      <c r="L3" s="91"/>
      <c r="M3" s="94"/>
    </row>
    <row r="4" spans="1:14" ht="18" customHeight="1">
      <c r="A4" s="208" t="s">
        <v>97</v>
      </c>
      <c r="B4" s="184"/>
      <c r="C4" s="184"/>
      <c r="D4" s="184"/>
      <c r="E4" s="184"/>
      <c r="F4" s="184"/>
      <c r="G4" s="184"/>
      <c r="H4" s="184"/>
      <c r="I4" s="184"/>
      <c r="J4" s="184"/>
      <c r="K4" s="184"/>
      <c r="L4" s="184"/>
      <c r="M4" s="184"/>
    </row>
    <row r="5" spans="1:14" ht="18" customHeight="1">
      <c r="A5" s="176" t="s">
        <v>78</v>
      </c>
      <c r="B5" s="174"/>
      <c r="C5" s="174"/>
      <c r="D5" s="174"/>
      <c r="E5" s="174"/>
      <c r="F5" s="174"/>
      <c r="G5" s="174"/>
      <c r="H5" s="174"/>
      <c r="I5" s="177"/>
      <c r="J5" s="94"/>
      <c r="K5" s="91"/>
      <c r="L5" s="91"/>
      <c r="M5" s="94"/>
    </row>
    <row r="6" spans="1:14" ht="18" customHeight="1">
      <c r="A6" s="176" t="s">
        <v>136</v>
      </c>
      <c r="B6" s="174"/>
      <c r="C6" s="174"/>
      <c r="D6" s="174"/>
      <c r="E6" s="174"/>
      <c r="F6" s="174"/>
      <c r="G6" s="174"/>
      <c r="H6" s="174"/>
      <c r="I6" s="177"/>
      <c r="J6" s="94"/>
      <c r="K6" s="91"/>
      <c r="L6" s="91"/>
      <c r="M6" s="94"/>
    </row>
    <row r="7" spans="1:14" ht="18" customHeight="1">
      <c r="A7" s="176" t="s">
        <v>79</v>
      </c>
      <c r="B7" s="174"/>
      <c r="C7" s="174"/>
      <c r="D7" s="174"/>
      <c r="E7" s="174"/>
      <c r="F7" s="174"/>
      <c r="G7" s="174"/>
      <c r="H7" s="174"/>
      <c r="I7" s="177"/>
      <c r="J7" s="94"/>
      <c r="K7" s="91"/>
      <c r="L7" s="91"/>
      <c r="M7" s="94"/>
    </row>
    <row r="8" spans="1:14" ht="18" customHeight="1">
      <c r="A8" s="176" t="s">
        <v>80</v>
      </c>
      <c r="B8" s="174"/>
      <c r="C8" s="174"/>
      <c r="D8" s="174"/>
      <c r="E8" s="174"/>
      <c r="F8" s="174"/>
      <c r="G8" s="174"/>
      <c r="H8" s="174"/>
      <c r="I8" s="177"/>
      <c r="J8" s="94"/>
      <c r="K8" s="91"/>
      <c r="L8" s="91"/>
      <c r="M8" s="94"/>
    </row>
    <row r="9" spans="1:14" ht="18" customHeight="1">
      <c r="A9" s="176" t="s">
        <v>137</v>
      </c>
      <c r="B9" s="174"/>
      <c r="C9" s="174"/>
      <c r="D9" s="174"/>
      <c r="E9" s="174"/>
      <c r="F9" s="174"/>
      <c r="G9" s="174"/>
      <c r="H9" s="174"/>
      <c r="I9" s="177"/>
      <c r="J9" s="94"/>
      <c r="K9" s="91"/>
      <c r="L9" s="91"/>
      <c r="M9" s="94"/>
    </row>
    <row r="10" spans="1:14" ht="18" customHeight="1">
      <c r="A10" s="176" t="s">
        <v>82</v>
      </c>
      <c r="B10" s="174"/>
      <c r="C10" s="174"/>
      <c r="D10" s="174"/>
      <c r="E10" s="174"/>
      <c r="F10" s="174"/>
      <c r="G10" s="174"/>
      <c r="H10" s="174"/>
      <c r="I10" s="177"/>
      <c r="J10" s="94"/>
      <c r="K10" s="91"/>
      <c r="L10" s="91"/>
      <c r="M10" s="94"/>
    </row>
    <row r="11" spans="1:14" ht="18" customHeight="1">
      <c r="A11" s="202" t="s">
        <v>141</v>
      </c>
      <c r="B11" s="195"/>
      <c r="C11" s="195"/>
      <c r="D11" s="195"/>
      <c r="E11" s="195"/>
      <c r="F11" s="195"/>
      <c r="G11" s="195"/>
      <c r="H11" s="195"/>
      <c r="I11" s="196"/>
      <c r="J11" s="197"/>
      <c r="K11" s="198"/>
      <c r="L11" s="198"/>
      <c r="M11" s="197"/>
    </row>
    <row r="12" spans="1:14" ht="18" customHeight="1">
      <c r="A12" s="176" t="s">
        <v>81</v>
      </c>
      <c r="B12" s="174"/>
      <c r="C12" s="174"/>
      <c r="D12" s="174"/>
      <c r="E12" s="174"/>
      <c r="F12" s="174"/>
      <c r="G12" s="174"/>
      <c r="H12" s="174"/>
      <c r="I12" s="177"/>
      <c r="J12" s="94"/>
      <c r="K12" s="91"/>
      <c r="L12" s="91"/>
      <c r="M12" s="94"/>
    </row>
    <row r="13" spans="1:14" ht="18" customHeight="1">
      <c r="A13" s="176" t="s">
        <v>138</v>
      </c>
      <c r="B13" s="174"/>
      <c r="C13" s="174"/>
      <c r="D13" s="174"/>
      <c r="E13" s="174"/>
      <c r="F13" s="174"/>
      <c r="G13" s="174"/>
      <c r="H13" s="174"/>
      <c r="I13" s="177"/>
      <c r="J13" s="94"/>
      <c r="K13" s="91"/>
      <c r="L13" s="91"/>
      <c r="M13" s="94"/>
    </row>
    <row r="14" spans="1:14" ht="18" customHeight="1">
      <c r="A14" s="176" t="s">
        <v>92</v>
      </c>
      <c r="B14" s="174"/>
      <c r="C14" s="174"/>
      <c r="D14" s="174"/>
      <c r="E14" s="174"/>
      <c r="F14" s="174"/>
      <c r="G14" s="174"/>
      <c r="H14" s="174"/>
      <c r="I14" s="177"/>
      <c r="J14" s="94"/>
      <c r="K14" s="91"/>
      <c r="L14" s="91"/>
      <c r="M14" s="94"/>
    </row>
    <row r="15" spans="1:14" ht="18" customHeight="1">
      <c r="A15" s="203" t="s">
        <v>93</v>
      </c>
      <c r="B15" s="174"/>
      <c r="C15" s="174"/>
      <c r="D15" s="174"/>
      <c r="E15" s="174"/>
      <c r="F15" s="174"/>
      <c r="G15" s="174"/>
      <c r="H15" s="174"/>
      <c r="I15" s="177"/>
      <c r="J15" s="94"/>
      <c r="K15" s="91"/>
      <c r="L15" s="91"/>
      <c r="M15" s="94"/>
    </row>
    <row r="16" spans="1:14" ht="64" customHeight="1">
      <c r="A16" s="174" t="s">
        <v>100</v>
      </c>
      <c r="B16" s="174"/>
      <c r="C16" s="174"/>
      <c r="D16" s="174"/>
      <c r="E16" s="174"/>
      <c r="F16" s="174"/>
      <c r="G16" s="174"/>
      <c r="H16" s="174"/>
      <c r="I16" s="177"/>
      <c r="J16" s="94"/>
      <c r="K16" s="91"/>
      <c r="L16" s="91"/>
      <c r="M16" s="94"/>
    </row>
    <row r="17" spans="1:13" ht="46">
      <c r="A17" s="212" t="s">
        <v>52</v>
      </c>
      <c r="B17" s="199" t="s">
        <v>53</v>
      </c>
      <c r="C17" s="199" t="s">
        <v>54</v>
      </c>
      <c r="D17" s="199" t="s">
        <v>55</v>
      </c>
      <c r="E17" s="199" t="s">
        <v>56</v>
      </c>
      <c r="F17" s="199" t="s">
        <v>57</v>
      </c>
      <c r="G17" s="199" t="s">
        <v>58</v>
      </c>
      <c r="H17" s="199" t="s">
        <v>59</v>
      </c>
      <c r="I17" s="199" t="s">
        <v>60</v>
      </c>
      <c r="J17" s="199" t="s">
        <v>61</v>
      </c>
      <c r="K17" s="199" t="s">
        <v>62</v>
      </c>
      <c r="L17" s="199" t="s">
        <v>63</v>
      </c>
      <c r="M17" s="199" t="s">
        <v>64</v>
      </c>
    </row>
    <row r="18" spans="1:13" ht="14.25" customHeight="1">
      <c r="A18" s="10">
        <v>2010</v>
      </c>
      <c r="B18" s="101"/>
      <c r="C18" s="101"/>
      <c r="D18" s="104">
        <f>ROUND(calc_new!E24,0)</f>
        <v>541</v>
      </c>
      <c r="E18" s="101"/>
      <c r="F18" s="101"/>
      <c r="G18" s="104">
        <f>ROUND(calc_new!H24,0)</f>
        <v>503</v>
      </c>
      <c r="H18" s="101"/>
      <c r="I18" s="101"/>
      <c r="J18" s="104">
        <f>ROUND(calc_new!K24,0)</f>
        <v>541</v>
      </c>
      <c r="K18" s="101"/>
      <c r="L18" s="101"/>
      <c r="M18" s="104">
        <f>ROUND(calc_new!N24,0)</f>
        <v>520</v>
      </c>
    </row>
    <row r="19" spans="1:13" ht="14.25" customHeight="1">
      <c r="A19" s="10">
        <v>2011</v>
      </c>
      <c r="B19" s="101"/>
      <c r="C19" s="101"/>
      <c r="D19" s="104">
        <f>ROUND(calc_new!E25,0)</f>
        <v>581</v>
      </c>
      <c r="E19" s="101"/>
      <c r="F19" s="101"/>
      <c r="G19" s="104">
        <f>ROUND(calc_new!H25,0)</f>
        <v>539</v>
      </c>
      <c r="H19" s="101"/>
      <c r="I19" s="101"/>
      <c r="J19" s="104">
        <f>ROUND(calc_new!K25,0)</f>
        <v>576</v>
      </c>
      <c r="K19" s="101"/>
      <c r="L19" s="101"/>
      <c r="M19" s="104">
        <f>ROUND(calc_new!N25,0)</f>
        <v>557</v>
      </c>
    </row>
    <row r="20" spans="1:13" ht="14.25" customHeight="1">
      <c r="A20" s="10">
        <v>2012</v>
      </c>
      <c r="B20" s="101"/>
      <c r="C20" s="101"/>
      <c r="D20" s="104">
        <f>ROUND(calc_new!E26,0)</f>
        <v>640</v>
      </c>
      <c r="E20" s="101"/>
      <c r="F20" s="101"/>
      <c r="G20" s="104">
        <f>ROUND(calc_new!H26,0)</f>
        <v>588</v>
      </c>
      <c r="H20" s="101"/>
      <c r="I20" s="101"/>
      <c r="J20" s="104">
        <f>ROUND(calc_new!K26,0)</f>
        <v>631</v>
      </c>
      <c r="K20" s="101"/>
      <c r="L20" s="101"/>
      <c r="M20" s="104">
        <f>ROUND(calc_new!N26,0)</f>
        <v>610</v>
      </c>
    </row>
    <row r="21" spans="1:13" ht="14.25" customHeight="1">
      <c r="A21" s="10">
        <v>2013</v>
      </c>
      <c r="B21" s="101"/>
      <c r="C21" s="101"/>
      <c r="D21" s="104">
        <f>ROUND(calc_new!E27,0)</f>
        <v>665</v>
      </c>
      <c r="E21" s="101"/>
      <c r="F21" s="101"/>
      <c r="G21" s="104">
        <f>ROUND(calc_new!H27,0)</f>
        <v>608</v>
      </c>
      <c r="H21" s="101"/>
      <c r="I21" s="101"/>
      <c r="J21" s="104">
        <f>ROUND(calc_new!K27,0)</f>
        <v>658</v>
      </c>
      <c r="K21" s="101"/>
      <c r="L21" s="101"/>
      <c r="M21" s="104">
        <f>ROUND(calc_new!N27,0)</f>
        <v>632</v>
      </c>
    </row>
    <row r="22" spans="1:13" ht="14.25" customHeight="1">
      <c r="A22" s="10">
        <v>2014</v>
      </c>
      <c r="B22" s="101"/>
      <c r="C22" s="101"/>
      <c r="D22" s="104">
        <f>ROUND(calc_new!E28,0)</f>
        <v>681</v>
      </c>
      <c r="E22" s="101"/>
      <c r="F22" s="101"/>
      <c r="G22" s="104">
        <f>ROUND(calc_new!H28,0)</f>
        <v>616</v>
      </c>
      <c r="H22" s="101"/>
      <c r="I22" s="101"/>
      <c r="J22" s="104">
        <f>ROUND(calc_new!K28,0)</f>
        <v>678</v>
      </c>
      <c r="K22" s="101"/>
      <c r="L22" s="101"/>
      <c r="M22" s="104">
        <f>ROUND(calc_new!N28,0)</f>
        <v>643</v>
      </c>
    </row>
    <row r="23" spans="1:13" ht="14.25" customHeight="1">
      <c r="A23" s="10">
        <v>2015</v>
      </c>
      <c r="B23" s="101"/>
      <c r="C23" s="101"/>
      <c r="D23" s="104">
        <f>ROUND(calc_new!E29,0)</f>
        <v>646</v>
      </c>
      <c r="E23" s="101"/>
      <c r="F23" s="101"/>
      <c r="G23" s="104">
        <f>ROUND(calc_new!H29,0)</f>
        <v>578</v>
      </c>
      <c r="H23" s="101"/>
      <c r="I23" s="101"/>
      <c r="J23" s="104">
        <f>ROUND(calc_new!K29,0)</f>
        <v>647</v>
      </c>
      <c r="K23" s="101"/>
      <c r="L23" s="101"/>
      <c r="M23" s="104">
        <f>ROUND(calc_new!N29,0)</f>
        <v>606</v>
      </c>
    </row>
    <row r="24" spans="1:13" ht="14.25" customHeight="1">
      <c r="A24" s="10">
        <v>2016</v>
      </c>
      <c r="B24" s="101"/>
      <c r="C24" s="101"/>
      <c r="D24" s="104">
        <f>ROUND(calc_new!E30,0)</f>
        <v>587</v>
      </c>
      <c r="E24" s="101"/>
      <c r="F24" s="101"/>
      <c r="G24" s="104">
        <f>ROUND(calc_new!H30,0)</f>
        <v>512</v>
      </c>
      <c r="H24" s="101"/>
      <c r="I24" s="101"/>
      <c r="J24" s="104">
        <f>ROUND(calc_new!K30,0)</f>
        <v>594</v>
      </c>
      <c r="K24" s="101"/>
      <c r="L24" s="101"/>
      <c r="M24" s="104">
        <f>ROUND(calc_new!N30,0)</f>
        <v>542</v>
      </c>
    </row>
    <row r="25" spans="1:13" ht="14.25" customHeight="1">
      <c r="A25" s="10">
        <v>2017</v>
      </c>
      <c r="B25" s="204">
        <f>ROUND(calc_new!C31,0)</f>
        <v>570</v>
      </c>
      <c r="C25" s="204">
        <f>ROUND(calc_new!D31,0)</f>
        <v>567</v>
      </c>
      <c r="D25" s="204">
        <f>ROUND(calc_new!E31,0)</f>
        <v>568</v>
      </c>
      <c r="E25" s="204">
        <f>ROUND(calc_new!F31,0)</f>
        <v>526</v>
      </c>
      <c r="F25" s="204">
        <f>ROUND(calc_new!G31,0)</f>
        <v>486</v>
      </c>
      <c r="G25" s="204">
        <f>ROUND(calc_new!H31,0)</f>
        <v>500</v>
      </c>
      <c r="H25" s="204">
        <f>ROUND(calc_new!I31,0)</f>
        <v>524</v>
      </c>
      <c r="I25" s="204">
        <f>ROUND(calc_new!J31,0)</f>
        <v>515</v>
      </c>
      <c r="J25" s="204">
        <f>ROUND(calc_new!K31,0)</f>
        <v>518</v>
      </c>
      <c r="K25" s="204">
        <f>ROUND(calc_new!L31,0)</f>
        <v>538</v>
      </c>
      <c r="L25" s="204">
        <f>ROUND(calc_new!M31,0)</f>
        <v>505</v>
      </c>
      <c r="M25" s="204">
        <f>ROUND(calc_new!N31,0)</f>
        <v>518</v>
      </c>
    </row>
    <row r="26" spans="1:13" ht="14.25" customHeight="1">
      <c r="A26" s="10">
        <v>2018</v>
      </c>
      <c r="B26" s="204">
        <f>ROUND(calc_new!C32,0)</f>
        <v>580</v>
      </c>
      <c r="C26" s="204">
        <f>ROUND(calc_new!D32,0)</f>
        <v>572</v>
      </c>
      <c r="D26" s="204">
        <f>ROUND(calc_new!E32,0)</f>
        <v>576</v>
      </c>
      <c r="E26" s="204">
        <f>ROUND(calc_new!F32,0)</f>
        <v>537</v>
      </c>
      <c r="F26" s="204">
        <f>ROUND(calc_new!G32,0)</f>
        <v>498</v>
      </c>
      <c r="G26" s="204">
        <f>ROUND(calc_new!H32,0)</f>
        <v>507</v>
      </c>
      <c r="H26" s="204">
        <f>ROUND(calc_new!I32,0)</f>
        <v>507</v>
      </c>
      <c r="I26" s="204">
        <f>ROUND(calc_new!J32,0)</f>
        <v>496</v>
      </c>
      <c r="J26" s="204">
        <f>ROUND(calc_new!K32,0)</f>
        <v>499</v>
      </c>
      <c r="K26" s="204">
        <f>ROUND(calc_new!L32,0)</f>
        <v>544</v>
      </c>
      <c r="L26" s="204">
        <f>ROUND(calc_new!M32,0)</f>
        <v>508</v>
      </c>
      <c r="M26" s="204">
        <f>ROUND(calc_new!N32,0)</f>
        <v>519</v>
      </c>
    </row>
    <row r="27" spans="1:13" ht="14.25" customHeight="1">
      <c r="A27" s="10">
        <v>2019</v>
      </c>
      <c r="B27" s="204">
        <f>ROUND(calc_new!C33,0)</f>
        <v>571</v>
      </c>
      <c r="C27" s="204">
        <f>ROUND(calc_new!D33,0)</f>
        <v>560</v>
      </c>
      <c r="D27" s="204">
        <f>ROUND(calc_new!E33,0)</f>
        <v>564</v>
      </c>
      <c r="E27" s="204">
        <f>ROUND(calc_new!F33,0)</f>
        <v>530</v>
      </c>
      <c r="F27" s="204">
        <f>ROUND(calc_new!G33,0)</f>
        <v>500</v>
      </c>
      <c r="G27" s="204">
        <f>ROUND(calc_new!H33,0)</f>
        <v>506</v>
      </c>
      <c r="H27" s="204">
        <f>ROUND(calc_new!I33,0)</f>
        <v>546</v>
      </c>
      <c r="I27" s="204">
        <f>ROUND(calc_new!J33,0)</f>
        <v>542</v>
      </c>
      <c r="J27" s="204">
        <f>ROUND(calc_new!K33,0)</f>
        <v>543</v>
      </c>
      <c r="K27" s="204">
        <f>ROUND(calc_new!L33,0)</f>
        <v>544</v>
      </c>
      <c r="L27" s="204">
        <f>ROUND(calc_new!M33,0)</f>
        <v>515</v>
      </c>
      <c r="M27" s="204">
        <f>ROUND(calc_new!N33,0)</f>
        <v>522</v>
      </c>
    </row>
    <row r="28" spans="1:13" ht="14.25" customHeight="1">
      <c r="A28" s="10">
        <v>2020</v>
      </c>
      <c r="B28" s="204">
        <f>ROUND(calc_new!C34,0)</f>
        <v>531</v>
      </c>
      <c r="C28" s="204">
        <f>ROUND(calc_new!D34,0)</f>
        <v>513</v>
      </c>
      <c r="D28" s="204">
        <f>ROUND(calc_new!E34,0)</f>
        <v>520</v>
      </c>
      <c r="E28" s="204">
        <f>ROUND(calc_new!F34,0)</f>
        <v>478</v>
      </c>
      <c r="F28" s="204">
        <f>ROUND(calc_new!G34,0)</f>
        <v>447</v>
      </c>
      <c r="G28" s="204">
        <f>ROUND(calc_new!H34,0)</f>
        <v>454</v>
      </c>
      <c r="H28" s="204">
        <f>ROUND(calc_new!I34,0)</f>
        <v>520</v>
      </c>
      <c r="I28" s="204">
        <f>ROUND(calc_new!J34,0)</f>
        <v>498</v>
      </c>
      <c r="J28" s="204">
        <f>ROUND(calc_new!K34,0)</f>
        <v>505</v>
      </c>
      <c r="K28" s="204">
        <f>ROUND(calc_new!L34,0)</f>
        <v>499</v>
      </c>
      <c r="L28" s="204">
        <f>ROUND(calc_new!M34,0)</f>
        <v>464</v>
      </c>
      <c r="M28" s="204">
        <f>ROUND(calc_new!N34,0)</f>
        <v>474</v>
      </c>
    </row>
    <row r="29" spans="1:13" ht="14.25" customHeight="1">
      <c r="A29" s="10">
        <v>2021</v>
      </c>
      <c r="B29" s="204">
        <f>ROUND(calc_new!C35,0)</f>
        <v>490</v>
      </c>
      <c r="C29" s="204">
        <f>ROUND(calc_new!D35,0)</f>
        <v>490</v>
      </c>
      <c r="D29" s="204">
        <f>ROUND(calc_new!E35,0)</f>
        <v>490</v>
      </c>
      <c r="E29" s="204">
        <f>ROUND(calc_new!F35,0)</f>
        <v>466</v>
      </c>
      <c r="F29" s="204">
        <f>ROUND(calc_new!G35,0)</f>
        <v>443</v>
      </c>
      <c r="G29" s="204">
        <f>ROUND(calc_new!H35,0)</f>
        <v>448</v>
      </c>
      <c r="H29" s="204">
        <f>ROUND(calc_new!I35,0)</f>
        <v>500</v>
      </c>
      <c r="I29" s="204">
        <f>ROUND(calc_new!J35,0)</f>
        <v>469</v>
      </c>
      <c r="J29" s="204">
        <f>ROUND(calc_new!K35,0)</f>
        <v>478</v>
      </c>
      <c r="K29" s="204">
        <f>ROUND(calc_new!L35,0)</f>
        <v>478</v>
      </c>
      <c r="L29" s="204">
        <f>ROUND(calc_new!M35,0)</f>
        <v>453</v>
      </c>
      <c r="M29" s="204">
        <f>ROUND(calc_new!N35,0)</f>
        <v>460</v>
      </c>
    </row>
    <row r="30" spans="1:13" ht="14.25" customHeight="1">
      <c r="A30" s="10">
        <v>2022</v>
      </c>
      <c r="B30" s="204">
        <f>ROUND(calc_new!C36,0)</f>
        <v>1093</v>
      </c>
      <c r="C30" s="204">
        <f>ROUND(calc_new!D36,0)</f>
        <v>883</v>
      </c>
      <c r="D30" s="204">
        <f>ROUND(calc_new!E36,0)</f>
        <v>982</v>
      </c>
      <c r="E30" s="204">
        <f>ROUND(calc_new!F36,0)</f>
        <v>898</v>
      </c>
      <c r="F30" s="204">
        <f>ROUND(calc_new!G36,0)</f>
        <v>823</v>
      </c>
      <c r="G30" s="204">
        <f>ROUND(calc_new!H36,0)</f>
        <v>842</v>
      </c>
      <c r="H30" s="204">
        <f>ROUND(calc_new!I36,0)</f>
        <v>1141</v>
      </c>
      <c r="I30" s="204">
        <f>ROUND(calc_new!J36,0)</f>
        <v>843</v>
      </c>
      <c r="J30" s="204">
        <f>ROUND(calc_new!K36,0)</f>
        <v>944</v>
      </c>
      <c r="K30" s="204">
        <f>ROUND(calc_new!L36,0)</f>
        <v>986</v>
      </c>
      <c r="L30" s="204">
        <f>ROUND(calc_new!M36,0)</f>
        <v>833</v>
      </c>
      <c r="M30" s="204">
        <f>ROUND(calc_new!N36,0)</f>
        <v>879</v>
      </c>
    </row>
    <row r="31" spans="1:13">
      <c r="A31" s="10">
        <v>2023</v>
      </c>
      <c r="B31" s="204">
        <f>ROUND(calc_new!C37,0)</f>
        <v>1027</v>
      </c>
      <c r="C31" s="204">
        <f>ROUND(calc_new!D37,0)</f>
        <v>970</v>
      </c>
      <c r="D31" s="204">
        <f>ROUND(calc_new!E37,0)</f>
        <v>1001</v>
      </c>
      <c r="E31" s="204">
        <f>ROUND(calc_new!F37,0)</f>
        <v>941</v>
      </c>
      <c r="F31" s="204">
        <f>ROUND(calc_new!G37,0)</f>
        <v>909</v>
      </c>
      <c r="G31" s="204">
        <f>ROUND(calc_new!H37,0)</f>
        <v>921</v>
      </c>
      <c r="H31" s="204">
        <f>ROUND(calc_new!I37,0)</f>
        <v>979</v>
      </c>
      <c r="I31" s="204">
        <f>ROUND(calc_new!J37,0)</f>
        <v>945</v>
      </c>
      <c r="J31" s="204">
        <f>ROUND(calc_new!K37,0)</f>
        <v>958</v>
      </c>
      <c r="K31" s="204">
        <f>ROUND(calc_new!L37,0)</f>
        <v>970</v>
      </c>
      <c r="L31" s="204">
        <f>ROUND(calc_new!M37,0)</f>
        <v>925</v>
      </c>
      <c r="M31" s="204">
        <f>ROUND(calc_new!N37,0)</f>
        <v>943</v>
      </c>
    </row>
  </sheetData>
  <mergeCells count="1">
    <mergeCell ref="A2:K2"/>
  </mergeCells>
  <hyperlinks>
    <hyperlink ref="A11" r:id="rId1" display="Further information on methodolgy can be found here. " xr:uid="{B8003E78-FAE5-42FA-9F01-B79944776440}"/>
  </hyperlinks>
  <pageMargins left="0.7" right="0.7" top="0.75" bottom="0.75" header="0.3" footer="0.3"/>
  <pageSetup paperSize="9" orientation="portrait" verticalDpi="0"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B243E-8FC0-46ED-89B7-1C0CDA5AE8BF}">
  <sheetPr>
    <tabColor theme="0" tint="-0.34998626667073579"/>
    <pageSetUpPr fitToPage="1"/>
  </sheetPr>
  <dimension ref="A1:N19"/>
  <sheetViews>
    <sheetView showGridLines="0" zoomScaleNormal="100" zoomScaleSheetLayoutView="80" workbookViewId="0"/>
  </sheetViews>
  <sheetFormatPr defaultColWidth="15.453125" defaultRowHeight="12.5"/>
  <cols>
    <col min="1" max="13" width="14.54296875" customWidth="1"/>
  </cols>
  <sheetData>
    <row r="1" spans="1:14" s="91" customFormat="1" ht="18" customHeight="1">
      <c r="A1" s="200" t="s">
        <v>95</v>
      </c>
      <c r="B1" s="201"/>
      <c r="C1" s="201"/>
      <c r="D1" s="201"/>
      <c r="E1" s="201"/>
      <c r="F1" s="201"/>
      <c r="G1" s="201"/>
      <c r="H1" s="201"/>
      <c r="I1" s="201"/>
      <c r="J1" s="201"/>
      <c r="K1" s="201"/>
      <c r="L1" s="201"/>
      <c r="M1" s="201"/>
    </row>
    <row r="2" spans="1:14" s="91" customFormat="1" ht="61.5" customHeight="1">
      <c r="A2" s="254" t="s">
        <v>145</v>
      </c>
      <c r="B2" s="254"/>
      <c r="C2" s="254"/>
      <c r="D2" s="254"/>
      <c r="E2" s="254"/>
      <c r="F2" s="254"/>
      <c r="G2" s="254"/>
      <c r="H2" s="254"/>
      <c r="I2" s="254"/>
      <c r="J2" s="254"/>
      <c r="K2" s="254"/>
      <c r="L2" s="224"/>
      <c r="M2" s="224"/>
      <c r="N2" s="224"/>
    </row>
    <row r="3" spans="1:14" s="91" customFormat="1" ht="18" customHeight="1">
      <c r="A3" s="176" t="s">
        <v>143</v>
      </c>
      <c r="B3" s="174"/>
      <c r="C3" s="174"/>
      <c r="D3" s="174"/>
      <c r="E3" s="174"/>
      <c r="F3" s="174"/>
      <c r="G3" s="174"/>
      <c r="H3" s="174"/>
      <c r="I3" s="177"/>
      <c r="J3" s="94"/>
      <c r="M3" s="94"/>
    </row>
    <row r="4" spans="1:14" s="91" customFormat="1" ht="18" customHeight="1">
      <c r="A4" s="208" t="s">
        <v>97</v>
      </c>
      <c r="B4" s="184"/>
      <c r="C4" s="184"/>
      <c r="D4" s="184"/>
      <c r="E4" s="184"/>
      <c r="F4" s="184"/>
      <c r="G4" s="184"/>
      <c r="H4" s="184"/>
      <c r="I4" s="184"/>
      <c r="J4" s="184"/>
      <c r="K4" s="184"/>
      <c r="L4" s="184"/>
      <c r="M4" s="184"/>
    </row>
    <row r="5" spans="1:14" s="91" customFormat="1" ht="18" customHeight="1">
      <c r="A5" s="176" t="s">
        <v>78</v>
      </c>
      <c r="B5" s="174"/>
      <c r="C5" s="174"/>
      <c r="D5" s="174"/>
      <c r="E5" s="174"/>
      <c r="F5" s="174"/>
      <c r="G5" s="174"/>
      <c r="H5" s="174"/>
      <c r="I5" s="177"/>
      <c r="J5" s="94"/>
      <c r="M5" s="94"/>
    </row>
    <row r="6" spans="1:14" s="91" customFormat="1" ht="18" customHeight="1">
      <c r="A6" s="176" t="s">
        <v>136</v>
      </c>
      <c r="B6" s="174"/>
      <c r="C6" s="174"/>
      <c r="D6" s="174"/>
      <c r="E6" s="174"/>
      <c r="F6" s="174"/>
      <c r="G6" s="174"/>
      <c r="H6" s="174"/>
      <c r="I6" s="177"/>
      <c r="J6" s="94"/>
      <c r="M6" s="94"/>
    </row>
    <row r="7" spans="1:14" s="91" customFormat="1" ht="18" customHeight="1">
      <c r="A7" s="176" t="s">
        <v>79</v>
      </c>
      <c r="B7" s="174"/>
      <c r="C7" s="174"/>
      <c r="D7" s="174"/>
      <c r="E7" s="174"/>
      <c r="F7" s="174"/>
      <c r="G7" s="174"/>
      <c r="H7" s="174"/>
      <c r="I7" s="177"/>
      <c r="J7" s="94"/>
      <c r="M7" s="94"/>
    </row>
    <row r="8" spans="1:14" s="91" customFormat="1" ht="18" customHeight="1">
      <c r="A8" s="176" t="s">
        <v>80</v>
      </c>
      <c r="B8" s="174"/>
      <c r="C8" s="174"/>
      <c r="D8" s="174"/>
      <c r="E8" s="174"/>
      <c r="F8" s="174"/>
      <c r="G8" s="174"/>
      <c r="H8" s="174"/>
      <c r="I8" s="177"/>
      <c r="J8" s="94"/>
      <c r="M8" s="94"/>
    </row>
    <row r="9" spans="1:14" s="91" customFormat="1" ht="18" customHeight="1">
      <c r="A9" s="176" t="s">
        <v>137</v>
      </c>
      <c r="B9" s="174"/>
      <c r="C9" s="174"/>
      <c r="D9" s="174"/>
      <c r="E9" s="174"/>
      <c r="F9" s="174"/>
      <c r="G9" s="174"/>
      <c r="H9" s="174"/>
      <c r="I9" s="177"/>
      <c r="J9" s="94"/>
      <c r="M9" s="94"/>
    </row>
    <row r="10" spans="1:14" s="91" customFormat="1" ht="18" customHeight="1">
      <c r="A10" s="176" t="s">
        <v>82</v>
      </c>
      <c r="B10" s="174"/>
      <c r="C10" s="174"/>
      <c r="D10" s="174"/>
      <c r="E10" s="174"/>
      <c r="F10" s="174"/>
      <c r="G10" s="174"/>
      <c r="H10" s="174"/>
      <c r="I10" s="177"/>
      <c r="J10" s="94"/>
      <c r="M10" s="94"/>
    </row>
    <row r="11" spans="1:14" s="91" customFormat="1" ht="18" customHeight="1">
      <c r="A11" s="202" t="s">
        <v>141</v>
      </c>
      <c r="B11" s="195"/>
      <c r="C11" s="195"/>
      <c r="D11" s="195"/>
      <c r="E11" s="195"/>
      <c r="F11" s="195"/>
      <c r="G11" s="195"/>
      <c r="H11" s="195"/>
      <c r="I11" s="196"/>
      <c r="J11" s="197"/>
      <c r="K11" s="198"/>
      <c r="L11" s="198"/>
      <c r="M11" s="197"/>
    </row>
    <row r="12" spans="1:14" s="91" customFormat="1" ht="18" customHeight="1">
      <c r="A12" s="176" t="s">
        <v>142</v>
      </c>
      <c r="B12" s="174"/>
      <c r="C12" s="174"/>
      <c r="D12" s="174"/>
      <c r="E12" s="174"/>
      <c r="F12" s="174"/>
      <c r="G12" s="174"/>
      <c r="H12" s="174"/>
      <c r="I12" s="177"/>
      <c r="J12" s="94"/>
      <c r="M12" s="94"/>
    </row>
    <row r="13" spans="1:14" s="91" customFormat="1" ht="18" customHeight="1">
      <c r="A13" s="203" t="s">
        <v>92</v>
      </c>
      <c r="B13" s="174"/>
      <c r="C13" s="174"/>
      <c r="D13" s="174"/>
      <c r="E13" s="174"/>
      <c r="F13" s="174"/>
      <c r="G13" s="174"/>
      <c r="H13" s="174"/>
      <c r="I13" s="177"/>
      <c r="J13" s="94"/>
      <c r="M13" s="94"/>
    </row>
    <row r="14" spans="1:14" ht="64" customHeight="1">
      <c r="A14" s="174" t="s">
        <v>100</v>
      </c>
      <c r="B14" s="174"/>
      <c r="C14" s="174"/>
      <c r="D14" s="174"/>
      <c r="E14" s="174"/>
      <c r="F14" s="174"/>
      <c r="G14" s="174"/>
      <c r="H14" s="174"/>
      <c r="I14" s="177"/>
      <c r="J14" s="94"/>
      <c r="K14" s="91"/>
      <c r="L14" s="91"/>
      <c r="M14" s="94"/>
      <c r="N14" s="91"/>
    </row>
    <row r="15" spans="1:14" ht="46">
      <c r="A15" s="178" t="s">
        <v>52</v>
      </c>
      <c r="B15" s="178" t="s">
        <v>53</v>
      </c>
      <c r="C15" s="178" t="s">
        <v>54</v>
      </c>
      <c r="D15" s="178" t="s">
        <v>55</v>
      </c>
      <c r="E15" s="178" t="s">
        <v>56</v>
      </c>
      <c r="F15" s="178" t="s">
        <v>57</v>
      </c>
      <c r="G15" s="178" t="s">
        <v>58</v>
      </c>
      <c r="H15" s="178" t="s">
        <v>59</v>
      </c>
      <c r="I15" s="178" t="s">
        <v>60</v>
      </c>
      <c r="J15" s="178" t="s">
        <v>61</v>
      </c>
      <c r="K15" s="178" t="s">
        <v>62</v>
      </c>
      <c r="L15" s="178" t="s">
        <v>63</v>
      </c>
      <c r="M15" s="178" t="s">
        <v>64</v>
      </c>
    </row>
    <row r="16" spans="1:14" ht="14.25" customHeight="1">
      <c r="A16" s="205" t="s">
        <v>94</v>
      </c>
      <c r="B16" s="210">
        <v>735.39257399999929</v>
      </c>
      <c r="C16" s="210">
        <v>676.59045627746809</v>
      </c>
      <c r="D16" s="210">
        <v>704.16074824989369</v>
      </c>
      <c r="E16" s="210">
        <v>655.63168553832054</v>
      </c>
      <c r="F16" s="210">
        <v>644.79975442759405</v>
      </c>
      <c r="G16" s="210">
        <v>647.94960911999181</v>
      </c>
      <c r="H16" s="210">
        <v>732.47184713702916</v>
      </c>
      <c r="I16" s="210">
        <v>645.34798391075162</v>
      </c>
      <c r="J16" s="210">
        <v>674.68679797055188</v>
      </c>
      <c r="K16" s="210">
        <v>689.15675244003103</v>
      </c>
      <c r="L16" s="210">
        <v>649.62400379206997</v>
      </c>
      <c r="M16" s="210">
        <v>662.72813713766959</v>
      </c>
    </row>
    <row r="17" spans="1:13" ht="14.25" customHeight="1">
      <c r="A17" s="205" t="s">
        <v>105</v>
      </c>
      <c r="B17" s="211">
        <v>1748.7393688712534</v>
      </c>
      <c r="C17" s="211">
        <v>1345.563485234899</v>
      </c>
      <c r="D17" s="211">
        <v>1548.6255248815432</v>
      </c>
      <c r="E17" s="211">
        <v>1456.7525402809558</v>
      </c>
      <c r="F17" s="211">
        <v>1198.2951925663974</v>
      </c>
      <c r="G17" s="211">
        <v>1270.4631455130725</v>
      </c>
      <c r="H17" s="211">
        <v>1749.5917175684751</v>
      </c>
      <c r="I17" s="211">
        <v>1427.2606191225916</v>
      </c>
      <c r="J17" s="211">
        <v>1546.1355812472978</v>
      </c>
      <c r="K17" s="211">
        <v>1579.5009024963174</v>
      </c>
      <c r="L17" s="211">
        <v>1247.39677113328</v>
      </c>
      <c r="M17" s="211">
        <v>1357.2080530676883</v>
      </c>
    </row>
    <row r="18" spans="1:13">
      <c r="A18" s="101" t="s">
        <v>148</v>
      </c>
      <c r="B18" s="211">
        <v>1235.1124718670599</v>
      </c>
      <c r="C18" s="211">
        <v>1280.2163618269287</v>
      </c>
      <c r="D18" s="211">
        <v>1277.0889196051412</v>
      </c>
      <c r="E18" s="211">
        <v>1066.0893903522669</v>
      </c>
      <c r="F18" s="211">
        <v>1232.734823850886</v>
      </c>
      <c r="G18" s="211">
        <v>1207.9801236728292</v>
      </c>
      <c r="H18" s="211">
        <v>1196.7489894408272</v>
      </c>
      <c r="I18" s="211">
        <v>1190.3313578855361</v>
      </c>
      <c r="J18" s="211">
        <v>1190.6799948849518</v>
      </c>
      <c r="K18" s="211">
        <v>1089.3858922700642</v>
      </c>
      <c r="L18" s="211">
        <v>1234.9638173318494</v>
      </c>
      <c r="M18" s="211">
        <v>1217.0506139452502</v>
      </c>
    </row>
    <row r="19" spans="1:13">
      <c r="A19" s="205"/>
      <c r="B19" s="211"/>
      <c r="C19" s="211"/>
      <c r="D19" s="211"/>
      <c r="E19" s="211"/>
      <c r="F19" s="211"/>
      <c r="G19" s="211"/>
      <c r="H19" s="211"/>
      <c r="I19" s="211"/>
      <c r="J19" s="211"/>
      <c r="K19" s="211"/>
      <c r="L19" s="211"/>
      <c r="M19" s="211"/>
    </row>
  </sheetData>
  <mergeCells count="1">
    <mergeCell ref="A2:K2"/>
  </mergeCells>
  <phoneticPr fontId="36" type="noConversion"/>
  <hyperlinks>
    <hyperlink ref="A11" r:id="rId1" display="Further information on methodolgy can be found here. " xr:uid="{8F1C3041-4DAF-43BF-BF51-2BF2B30EA71D}"/>
  </hyperlinks>
  <printOptions horizontalCentered="1"/>
  <pageMargins left="0.78740157480314965" right="0.78740157480314965" top="0.78740157480314965" bottom="0.78740157480314965" header="0.51181102362204722" footer="0.51181102362204722"/>
  <pageSetup paperSize="9" scale="50" orientation="portrait" r:id="rId2"/>
  <headerFooter alignWithMargins="0"/>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sheetPr>
  <dimension ref="A1:A25"/>
  <sheetViews>
    <sheetView zoomScaleNormal="100" workbookViewId="0"/>
  </sheetViews>
  <sheetFormatPr defaultColWidth="8.81640625" defaultRowHeight="12.5"/>
  <cols>
    <col min="1" max="16384" width="8.81640625" style="80"/>
  </cols>
  <sheetData>
    <row r="1" spans="1:1" ht="15.5">
      <c r="A1" s="121" t="s">
        <v>109</v>
      </c>
    </row>
    <row r="21" spans="1:1" ht="44.15" customHeight="1"/>
    <row r="22" spans="1:1" ht="14">
      <c r="A22" s="209" t="s">
        <v>36</v>
      </c>
    </row>
    <row r="25" spans="1:1">
      <c r="A25"/>
    </row>
  </sheetData>
  <hyperlinks>
    <hyperlink ref="A22" location="Contents!A1" display="Return to Contents page" xr:uid="{76B9A994-D0C7-48E0-AB71-5CE40F439FF7}"/>
  </hyperlinks>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pageSetUpPr fitToPage="1"/>
  </sheetPr>
  <dimension ref="A1:AG215"/>
  <sheetViews>
    <sheetView showGridLines="0" zoomScaleNormal="100" zoomScaleSheetLayoutView="80"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defaultRowHeight="12.5"/>
  <cols>
    <col min="1" max="1" width="2.54296875" customWidth="1"/>
    <col min="2" max="2" width="11.54296875" style="2" customWidth="1"/>
    <col min="3" max="5" width="11.54296875" customWidth="1"/>
    <col min="6" max="6" width="2.54296875" customWidth="1"/>
    <col min="7" max="9" width="11.54296875" customWidth="1"/>
    <col min="10" max="10" width="2.54296875" customWidth="1"/>
    <col min="11" max="13" width="11.54296875" customWidth="1"/>
    <col min="14" max="14" width="2.54296875" customWidth="1"/>
    <col min="15" max="16" width="11.54296875" customWidth="1"/>
    <col min="17" max="17" width="11.54296875" style="32" customWidth="1"/>
    <col min="19" max="19" width="5.453125" customWidth="1"/>
    <col min="20" max="20" width="16.1796875" bestFit="1" customWidth="1"/>
    <col min="21" max="21" width="5" customWidth="1"/>
    <col min="22" max="22" width="3.54296875" bestFit="1" customWidth="1"/>
    <col min="24" max="25" width="5.453125" customWidth="1"/>
    <col min="26" max="26" width="4.1796875" customWidth="1"/>
    <col min="28" max="28" width="5.453125" customWidth="1"/>
    <col min="29" max="29" width="4.81640625" customWidth="1"/>
    <col min="30" max="30" width="6.1796875" customWidth="1"/>
    <col min="31" max="32" width="5.453125" customWidth="1"/>
    <col min="33" max="33" width="5" customWidth="1"/>
  </cols>
  <sheetData>
    <row r="1" spans="1:33" s="91" customFormat="1" ht="33.75" customHeight="1">
      <c r="A1" s="257" t="s">
        <v>25</v>
      </c>
      <c r="B1" s="258"/>
      <c r="C1" s="258"/>
      <c r="D1" s="258"/>
      <c r="E1" s="258"/>
      <c r="F1" s="258"/>
      <c r="G1" s="258"/>
      <c r="H1" s="258"/>
      <c r="I1" s="258"/>
      <c r="J1" s="258"/>
      <c r="K1" s="258"/>
      <c r="L1" s="258"/>
      <c r="M1" s="258"/>
      <c r="Q1" s="92"/>
    </row>
    <row r="2" spans="1:33" s="93" customFormat="1" ht="18" customHeight="1">
      <c r="A2" s="16" t="s">
        <v>14</v>
      </c>
      <c r="B2" s="17"/>
      <c r="C2" s="16"/>
      <c r="D2" s="16"/>
      <c r="E2" s="16"/>
      <c r="F2" s="16"/>
      <c r="G2" s="16"/>
      <c r="H2" s="16"/>
      <c r="I2" s="16"/>
      <c r="J2" s="16"/>
      <c r="K2" s="16"/>
      <c r="M2" s="94"/>
      <c r="N2" s="91"/>
      <c r="O2" s="91"/>
      <c r="P2" s="91"/>
      <c r="Q2" s="94"/>
    </row>
    <row r="3" spans="1:33" s="93" customFormat="1" ht="18" customHeight="1" thickBot="1">
      <c r="A3" s="16"/>
      <c r="B3" s="17"/>
      <c r="C3" s="16"/>
      <c r="D3" s="168"/>
      <c r="E3" s="16"/>
      <c r="F3" s="16"/>
      <c r="G3" s="16"/>
      <c r="H3" s="16"/>
      <c r="I3" s="16"/>
      <c r="J3" s="16"/>
      <c r="K3" s="16"/>
      <c r="M3" s="94"/>
      <c r="N3" s="91"/>
      <c r="O3" s="91"/>
      <c r="P3" s="91"/>
      <c r="Q3" s="94" t="s">
        <v>3</v>
      </c>
    </row>
    <row r="4" spans="1:33" s="95" customFormat="1" ht="16" customHeight="1" thickTop="1">
      <c r="A4" s="161"/>
      <c r="B4" s="162"/>
      <c r="C4" s="256" t="s">
        <v>5</v>
      </c>
      <c r="D4" s="256"/>
      <c r="E4" s="256"/>
      <c r="F4" s="164"/>
      <c r="G4" s="256" t="s">
        <v>8</v>
      </c>
      <c r="H4" s="256"/>
      <c r="I4" s="256"/>
      <c r="J4" s="164"/>
      <c r="K4" s="256" t="s">
        <v>0</v>
      </c>
      <c r="L4" s="256"/>
      <c r="M4" s="256"/>
      <c r="N4" s="161"/>
      <c r="O4" s="163"/>
      <c r="P4" s="163"/>
      <c r="Q4" s="163" t="s">
        <v>18</v>
      </c>
    </row>
    <row r="5" spans="1:33" s="95" customFormat="1" ht="24" customHeight="1">
      <c r="A5" s="96"/>
      <c r="B5" s="97"/>
      <c r="C5" s="98" t="s">
        <v>6</v>
      </c>
      <c r="D5" s="98" t="s">
        <v>7</v>
      </c>
      <c r="E5" s="98" t="s">
        <v>22</v>
      </c>
      <c r="F5" s="99"/>
      <c r="G5" s="98" t="s">
        <v>6</v>
      </c>
      <c r="H5" s="98" t="s">
        <v>7</v>
      </c>
      <c r="I5" s="98" t="s">
        <v>22</v>
      </c>
      <c r="J5" s="99"/>
      <c r="K5" s="98" t="s">
        <v>6</v>
      </c>
      <c r="L5" s="98" t="s">
        <v>7</v>
      </c>
      <c r="M5" s="98" t="s">
        <v>22</v>
      </c>
      <c r="N5" s="99"/>
      <c r="O5" s="98" t="s">
        <v>6</v>
      </c>
      <c r="P5" s="98" t="s">
        <v>7</v>
      </c>
      <c r="Q5" s="98" t="s">
        <v>22</v>
      </c>
    </row>
    <row r="6" spans="1:33" s="95" customFormat="1" ht="16" customHeight="1">
      <c r="A6" s="100" t="s">
        <v>4</v>
      </c>
      <c r="B6" s="101"/>
      <c r="C6" s="102"/>
      <c r="D6" s="102"/>
      <c r="E6" s="102"/>
      <c r="F6" s="102"/>
      <c r="G6" s="102"/>
      <c r="H6" s="102"/>
      <c r="I6" s="102"/>
      <c r="J6" s="102"/>
      <c r="K6" s="102"/>
      <c r="L6" s="102"/>
      <c r="M6" s="102"/>
      <c r="N6" s="95" t="s">
        <v>48</v>
      </c>
    </row>
    <row r="7" spans="1:33" s="95" customFormat="1" ht="14.25" customHeight="1">
      <c r="A7" s="100"/>
      <c r="B7" s="103">
        <v>1990</v>
      </c>
      <c r="C7" s="104" t="s">
        <v>1</v>
      </c>
      <c r="D7" s="104" t="s">
        <v>1</v>
      </c>
      <c r="E7" s="104">
        <v>244</v>
      </c>
      <c r="F7" s="104"/>
      <c r="G7" s="104" t="s">
        <v>1</v>
      </c>
      <c r="H7" s="104" t="s">
        <v>1</v>
      </c>
      <c r="I7" s="104" t="s">
        <v>1</v>
      </c>
      <c r="J7" s="104"/>
      <c r="K7" s="104" t="s">
        <v>1</v>
      </c>
      <c r="L7" s="104" t="s">
        <v>1</v>
      </c>
      <c r="M7" s="104">
        <v>260</v>
      </c>
      <c r="N7" s="105"/>
      <c r="O7" s="104" t="s">
        <v>1</v>
      </c>
      <c r="P7" s="104" t="s">
        <v>1</v>
      </c>
      <c r="Q7" s="104" t="s">
        <v>1</v>
      </c>
    </row>
    <row r="8" spans="1:33" s="95" customFormat="1" ht="14.25" customHeight="1">
      <c r="A8" s="100"/>
      <c r="B8" s="103">
        <v>1991</v>
      </c>
      <c r="C8" s="104" t="s">
        <v>1</v>
      </c>
      <c r="D8" s="104" t="s">
        <v>1</v>
      </c>
      <c r="E8" s="104">
        <v>263</v>
      </c>
      <c r="F8" s="104"/>
      <c r="G8" s="104" t="s">
        <v>1</v>
      </c>
      <c r="H8" s="104" t="s">
        <v>1</v>
      </c>
      <c r="I8" s="104" t="s">
        <v>1</v>
      </c>
      <c r="J8" s="104"/>
      <c r="K8" s="104" t="s">
        <v>1</v>
      </c>
      <c r="L8" s="104" t="s">
        <v>1</v>
      </c>
      <c r="M8" s="104">
        <v>277</v>
      </c>
      <c r="N8" s="105"/>
      <c r="O8" s="104" t="s">
        <v>1</v>
      </c>
      <c r="P8" s="104" t="s">
        <v>1</v>
      </c>
      <c r="Q8" s="104" t="s">
        <v>1</v>
      </c>
    </row>
    <row r="9" spans="1:33" s="95" customFormat="1" ht="14.25" customHeight="1">
      <c r="A9" s="100"/>
      <c r="B9" s="103">
        <v>1992</v>
      </c>
      <c r="C9" s="104" t="s">
        <v>1</v>
      </c>
      <c r="D9" s="104" t="s">
        <v>1</v>
      </c>
      <c r="E9" s="104">
        <v>267</v>
      </c>
      <c r="F9" s="104"/>
      <c r="G9" s="104" t="s">
        <v>1</v>
      </c>
      <c r="H9" s="104" t="s">
        <v>1</v>
      </c>
      <c r="I9" s="104" t="s">
        <v>1</v>
      </c>
      <c r="J9" s="104"/>
      <c r="K9" s="104" t="s">
        <v>1</v>
      </c>
      <c r="L9" s="104" t="s">
        <v>1</v>
      </c>
      <c r="M9" s="104">
        <v>282</v>
      </c>
      <c r="N9" s="105"/>
      <c r="O9" s="104" t="s">
        <v>1</v>
      </c>
      <c r="P9" s="104" t="s">
        <v>1</v>
      </c>
      <c r="Q9" s="104" t="s">
        <v>1</v>
      </c>
    </row>
    <row r="10" spans="1:33" s="95" customFormat="1" ht="14.25" customHeight="1">
      <c r="A10" s="100"/>
      <c r="B10" s="103">
        <v>1993</v>
      </c>
      <c r="C10" s="104" t="s">
        <v>1</v>
      </c>
      <c r="D10" s="104" t="s">
        <v>1</v>
      </c>
      <c r="E10" s="104">
        <v>255</v>
      </c>
      <c r="F10" s="104"/>
      <c r="G10" s="104" t="s">
        <v>1</v>
      </c>
      <c r="H10" s="104" t="s">
        <v>1</v>
      </c>
      <c r="I10" s="104" t="s">
        <v>1</v>
      </c>
      <c r="J10" s="104"/>
      <c r="K10" s="104" t="s">
        <v>1</v>
      </c>
      <c r="L10" s="104" t="s">
        <v>1</v>
      </c>
      <c r="M10" s="104">
        <v>270</v>
      </c>
      <c r="N10" s="105"/>
      <c r="O10" s="104" t="s">
        <v>1</v>
      </c>
      <c r="P10" s="104" t="s">
        <v>1</v>
      </c>
      <c r="Q10" s="104" t="s">
        <v>1</v>
      </c>
    </row>
    <row r="11" spans="1:33" s="95" customFormat="1" ht="14.25" customHeight="1">
      <c r="A11" s="100"/>
      <c r="B11" s="103">
        <v>1994</v>
      </c>
      <c r="C11" s="104" t="s">
        <v>1</v>
      </c>
      <c r="D11" s="104" t="s">
        <v>1</v>
      </c>
      <c r="E11" s="104">
        <v>263</v>
      </c>
      <c r="F11" s="104"/>
      <c r="G11" s="104" t="s">
        <v>1</v>
      </c>
      <c r="H11" s="104" t="s">
        <v>1</v>
      </c>
      <c r="I11" s="104" t="s">
        <v>1</v>
      </c>
      <c r="J11" s="104"/>
      <c r="K11" s="104" t="s">
        <v>1</v>
      </c>
      <c r="L11" s="104" t="s">
        <v>1</v>
      </c>
      <c r="M11" s="104">
        <v>286</v>
      </c>
      <c r="N11" s="105"/>
      <c r="O11" s="104" t="s">
        <v>1</v>
      </c>
      <c r="P11" s="104" t="s">
        <v>1</v>
      </c>
      <c r="Q11" s="104" t="s">
        <v>1</v>
      </c>
    </row>
    <row r="12" spans="1:33" s="95" customFormat="1" ht="14.25" customHeight="1">
      <c r="A12" s="100"/>
      <c r="B12" s="103">
        <v>1995</v>
      </c>
      <c r="C12" s="104" t="s">
        <v>1</v>
      </c>
      <c r="D12" s="104" t="s">
        <v>1</v>
      </c>
      <c r="E12" s="104">
        <v>280</v>
      </c>
      <c r="F12" s="104"/>
      <c r="G12" s="104" t="s">
        <v>1</v>
      </c>
      <c r="H12" s="104" t="s">
        <v>1</v>
      </c>
      <c r="I12" s="104">
        <v>266</v>
      </c>
      <c r="J12" s="104"/>
      <c r="K12" s="104" t="s">
        <v>1</v>
      </c>
      <c r="L12" s="104" t="s">
        <v>1</v>
      </c>
      <c r="M12" s="104">
        <v>297</v>
      </c>
      <c r="N12" s="105"/>
      <c r="O12" s="104" t="s">
        <v>1</v>
      </c>
      <c r="P12" s="104" t="s">
        <v>1</v>
      </c>
      <c r="Q12" s="104" t="s">
        <v>1</v>
      </c>
    </row>
    <row r="13" spans="1:33" s="95" customFormat="1" ht="14.25" customHeight="1">
      <c r="A13" s="100"/>
      <c r="B13" s="103">
        <v>1996</v>
      </c>
      <c r="C13" s="104">
        <v>283</v>
      </c>
      <c r="D13" s="104">
        <v>262</v>
      </c>
      <c r="E13" s="104">
        <v>283</v>
      </c>
      <c r="F13" s="104"/>
      <c r="G13" s="104">
        <v>263</v>
      </c>
      <c r="H13" s="104">
        <v>246</v>
      </c>
      <c r="I13" s="104">
        <v>263</v>
      </c>
      <c r="J13" s="104"/>
      <c r="K13" s="104">
        <v>300</v>
      </c>
      <c r="L13" s="104">
        <v>300</v>
      </c>
      <c r="M13" s="104">
        <v>300</v>
      </c>
      <c r="N13" s="105"/>
      <c r="O13" s="104" t="s">
        <v>1</v>
      </c>
      <c r="P13" s="104" t="s">
        <v>1</v>
      </c>
      <c r="Q13" s="104" t="e">
        <v>#REF!</v>
      </c>
      <c r="R13" s="107"/>
      <c r="S13" s="151"/>
      <c r="T13" s="151"/>
      <c r="U13" s="151"/>
      <c r="V13" s="151"/>
      <c r="W13" s="151"/>
      <c r="X13" s="151"/>
      <c r="Y13" s="151"/>
      <c r="Z13" s="151"/>
      <c r="AA13" s="151"/>
      <c r="AB13" s="151"/>
      <c r="AC13" s="151"/>
      <c r="AD13" s="151"/>
      <c r="AE13" s="151"/>
      <c r="AF13" s="151"/>
      <c r="AG13" s="151"/>
    </row>
    <row r="14" spans="1:33" s="95" customFormat="1" ht="14.25" customHeight="1">
      <c r="A14" s="100"/>
      <c r="B14" s="103">
        <v>1997</v>
      </c>
      <c r="C14" s="104">
        <v>282</v>
      </c>
      <c r="D14" s="104">
        <v>238</v>
      </c>
      <c r="E14" s="104">
        <v>281</v>
      </c>
      <c r="F14" s="104"/>
      <c r="G14" s="104">
        <v>262</v>
      </c>
      <c r="H14" s="104">
        <v>227</v>
      </c>
      <c r="I14" s="104">
        <v>262</v>
      </c>
      <c r="J14" s="104"/>
      <c r="K14" s="104">
        <v>299</v>
      </c>
      <c r="L14" s="104">
        <v>288</v>
      </c>
      <c r="M14" s="104">
        <v>299</v>
      </c>
      <c r="N14" s="105"/>
      <c r="O14" s="104" t="s">
        <v>1</v>
      </c>
      <c r="P14" s="104" t="s">
        <v>1</v>
      </c>
      <c r="Q14" s="104" t="e">
        <v>#REF!</v>
      </c>
      <c r="R14" s="107"/>
      <c r="S14" s="151"/>
      <c r="T14" s="151"/>
      <c r="U14" s="151"/>
      <c r="V14" s="151"/>
      <c r="W14" s="151"/>
      <c r="X14" s="151"/>
      <c r="Y14" s="151"/>
      <c r="Z14" s="151"/>
      <c r="AA14" s="151"/>
      <c r="AB14" s="151"/>
      <c r="AC14" s="151"/>
      <c r="AD14" s="151"/>
      <c r="AE14" s="151"/>
      <c r="AF14" s="151"/>
      <c r="AG14" s="151"/>
    </row>
    <row r="15" spans="1:33" s="95" customFormat="1" ht="14.25" customHeight="1">
      <c r="A15" s="100"/>
      <c r="B15" s="103">
        <v>1998</v>
      </c>
      <c r="C15" s="104">
        <v>274</v>
      </c>
      <c r="D15" s="104">
        <v>225</v>
      </c>
      <c r="E15" s="104">
        <v>270</v>
      </c>
      <c r="F15" s="104"/>
      <c r="G15" s="104">
        <v>240</v>
      </c>
      <c r="H15" s="104">
        <v>213</v>
      </c>
      <c r="I15" s="104">
        <v>237</v>
      </c>
      <c r="J15" s="104"/>
      <c r="K15" s="104">
        <v>284</v>
      </c>
      <c r="L15" s="104">
        <v>279</v>
      </c>
      <c r="M15" s="104">
        <v>284</v>
      </c>
      <c r="N15" s="105"/>
      <c r="O15" s="104" t="s">
        <v>1</v>
      </c>
      <c r="P15" s="104" t="s">
        <v>1</v>
      </c>
      <c r="Q15" s="104" t="e">
        <v>#REF!</v>
      </c>
      <c r="R15" s="107"/>
      <c r="S15" s="151"/>
      <c r="T15" s="151"/>
      <c r="U15" s="151"/>
      <c r="V15" s="151"/>
      <c r="W15" s="151"/>
      <c r="X15" s="151"/>
      <c r="Y15" s="151"/>
      <c r="Z15" s="151"/>
      <c r="AA15" s="151"/>
      <c r="AB15" s="151"/>
      <c r="AC15" s="151"/>
      <c r="AD15" s="151"/>
      <c r="AE15" s="151"/>
      <c r="AF15" s="151"/>
      <c r="AG15" s="151"/>
    </row>
    <row r="16" spans="1:33" s="95" customFormat="1" ht="14.25" customHeight="1">
      <c r="A16" s="100"/>
      <c r="B16" s="103">
        <v>1999</v>
      </c>
      <c r="C16" s="104">
        <v>271</v>
      </c>
      <c r="D16" s="104">
        <v>225</v>
      </c>
      <c r="E16" s="104">
        <v>261</v>
      </c>
      <c r="F16" s="104"/>
      <c r="G16" s="104">
        <v>234</v>
      </c>
      <c r="H16" s="104">
        <v>214</v>
      </c>
      <c r="I16" s="104">
        <v>229</v>
      </c>
      <c r="J16" s="104"/>
      <c r="K16" s="104">
        <v>272</v>
      </c>
      <c r="L16" s="104">
        <v>280</v>
      </c>
      <c r="M16" s="104">
        <v>272</v>
      </c>
      <c r="O16" s="104" t="s">
        <v>1</v>
      </c>
      <c r="P16" s="104" t="s">
        <v>1</v>
      </c>
      <c r="Q16" s="104" t="e">
        <v>#REF!</v>
      </c>
      <c r="R16" s="107"/>
      <c r="S16" s="151"/>
      <c r="T16" s="151"/>
      <c r="U16" s="151"/>
      <c r="V16" s="151"/>
      <c r="W16" s="151"/>
      <c r="X16" s="151"/>
      <c r="Y16" s="151"/>
      <c r="Z16" s="151"/>
      <c r="AA16" s="151"/>
      <c r="AB16" s="151"/>
      <c r="AC16" s="151"/>
      <c r="AD16" s="151"/>
      <c r="AE16" s="151"/>
      <c r="AF16" s="151"/>
      <c r="AG16" s="151"/>
    </row>
    <row r="17" spans="1:33" s="95" customFormat="1" ht="14.25" customHeight="1">
      <c r="A17" s="100"/>
      <c r="B17" s="103">
        <v>2000</v>
      </c>
      <c r="C17" s="104">
        <v>265</v>
      </c>
      <c r="D17" s="104">
        <v>223</v>
      </c>
      <c r="E17" s="104">
        <v>253</v>
      </c>
      <c r="F17" s="104"/>
      <c r="G17" s="104">
        <v>233</v>
      </c>
      <c r="H17" s="104">
        <v>211</v>
      </c>
      <c r="I17" s="104">
        <v>226</v>
      </c>
      <c r="J17" s="104"/>
      <c r="K17" s="104">
        <v>265</v>
      </c>
      <c r="L17" s="104">
        <v>277</v>
      </c>
      <c r="M17" s="104">
        <v>266</v>
      </c>
      <c r="O17" s="104" t="s">
        <v>1</v>
      </c>
      <c r="P17" s="104" t="s">
        <v>1</v>
      </c>
      <c r="Q17" s="104" t="e">
        <v>#REF!</v>
      </c>
      <c r="R17" s="107"/>
      <c r="S17" s="151"/>
      <c r="T17" s="151"/>
      <c r="U17" s="151"/>
      <c r="V17" s="151"/>
      <c r="W17" s="151"/>
      <c r="X17" s="151"/>
      <c r="Y17" s="151"/>
      <c r="Z17" s="151"/>
      <c r="AA17" s="151"/>
      <c r="AB17" s="151"/>
      <c r="AC17" s="151"/>
      <c r="AD17" s="151"/>
      <c r="AE17" s="151"/>
      <c r="AF17" s="151"/>
      <c r="AG17" s="151"/>
    </row>
    <row r="18" spans="1:33" s="95" customFormat="1" ht="14.25" customHeight="1">
      <c r="A18" s="100"/>
      <c r="B18" s="103">
        <v>2001</v>
      </c>
      <c r="C18" s="104">
        <v>264</v>
      </c>
      <c r="D18" s="104">
        <v>224</v>
      </c>
      <c r="E18" s="104">
        <v>251</v>
      </c>
      <c r="F18" s="104"/>
      <c r="G18" s="104">
        <v>234</v>
      </c>
      <c r="H18" s="104">
        <v>211</v>
      </c>
      <c r="I18" s="104">
        <v>227</v>
      </c>
      <c r="J18" s="104"/>
      <c r="K18" s="104">
        <v>264</v>
      </c>
      <c r="L18" s="104">
        <v>273</v>
      </c>
      <c r="M18" s="104">
        <v>265</v>
      </c>
      <c r="O18" s="104" t="s">
        <v>1</v>
      </c>
      <c r="P18" s="104" t="s">
        <v>1</v>
      </c>
      <c r="Q18" s="104" t="e">
        <v>#REF!</v>
      </c>
      <c r="R18" s="107"/>
      <c r="S18" s="151"/>
      <c r="T18" s="151"/>
      <c r="U18" s="151"/>
      <c r="V18" s="151"/>
      <c r="W18" s="151"/>
      <c r="X18" s="151"/>
      <c r="Y18" s="151"/>
      <c r="Z18" s="151"/>
      <c r="AA18" s="151"/>
      <c r="AB18" s="151"/>
      <c r="AC18" s="151"/>
      <c r="AD18" s="151"/>
      <c r="AE18" s="151"/>
      <c r="AF18" s="151"/>
      <c r="AG18" s="151"/>
    </row>
    <row r="19" spans="1:33" s="95" customFormat="1" ht="14.25" customHeight="1">
      <c r="A19" s="100"/>
      <c r="B19" s="103">
        <v>2002</v>
      </c>
      <c r="C19" s="104">
        <v>279</v>
      </c>
      <c r="D19" s="104">
        <v>234</v>
      </c>
      <c r="E19" s="104">
        <v>266</v>
      </c>
      <c r="F19" s="104"/>
      <c r="G19" s="104">
        <v>252</v>
      </c>
      <c r="H19" s="104">
        <v>221</v>
      </c>
      <c r="I19" s="104">
        <v>240</v>
      </c>
      <c r="J19" s="104"/>
      <c r="K19" s="104">
        <v>280</v>
      </c>
      <c r="L19" s="104">
        <v>280</v>
      </c>
      <c r="M19" s="104">
        <v>280</v>
      </c>
      <c r="O19" s="104" t="s">
        <v>1</v>
      </c>
      <c r="P19" s="104" t="s">
        <v>1</v>
      </c>
      <c r="Q19" s="104" t="e">
        <v>#REF!</v>
      </c>
      <c r="R19" s="107"/>
      <c r="S19" s="151"/>
      <c r="T19" s="151"/>
      <c r="U19" s="151"/>
      <c r="V19" s="151"/>
      <c r="W19" s="151"/>
      <c r="X19" s="151"/>
      <c r="Y19" s="151"/>
      <c r="Z19" s="151"/>
      <c r="AA19" s="151"/>
      <c r="AB19" s="151"/>
      <c r="AC19" s="151"/>
      <c r="AD19" s="151"/>
      <c r="AE19" s="151"/>
      <c r="AF19" s="151"/>
      <c r="AG19" s="151"/>
    </row>
    <row r="20" spans="1:33" s="95" customFormat="1" ht="14.25" customHeight="1">
      <c r="A20" s="100"/>
      <c r="B20" s="103">
        <v>2003</v>
      </c>
      <c r="C20" s="104">
        <v>287</v>
      </c>
      <c r="D20" s="104">
        <v>248</v>
      </c>
      <c r="E20" s="104">
        <v>274</v>
      </c>
      <c r="F20" s="104"/>
      <c r="G20" s="104">
        <v>258</v>
      </c>
      <c r="H20" s="104">
        <v>235</v>
      </c>
      <c r="I20" s="104">
        <v>250</v>
      </c>
      <c r="J20" s="104"/>
      <c r="K20" s="104">
        <v>287</v>
      </c>
      <c r="L20" s="104">
        <v>294</v>
      </c>
      <c r="M20" s="104">
        <v>288</v>
      </c>
      <c r="O20" s="104" t="s">
        <v>1</v>
      </c>
      <c r="P20" s="104" t="s">
        <v>1</v>
      </c>
      <c r="Q20" s="104" t="e">
        <v>#REF!</v>
      </c>
      <c r="R20" s="152"/>
      <c r="S20" s="106"/>
      <c r="T20" s="106"/>
      <c r="U20" s="106"/>
      <c r="V20" s="106"/>
      <c r="W20" s="106"/>
      <c r="X20" s="106"/>
      <c r="Y20" s="106"/>
      <c r="Z20" s="106"/>
      <c r="AA20" s="106"/>
      <c r="AB20" s="106"/>
      <c r="AC20" s="106"/>
      <c r="AD20" s="106"/>
      <c r="AE20" s="151"/>
      <c r="AF20" s="151"/>
      <c r="AG20" s="151"/>
    </row>
    <row r="21" spans="1:33" s="95" customFormat="1" ht="14.25" customHeight="1">
      <c r="A21" s="100"/>
      <c r="B21" s="103">
        <v>2004</v>
      </c>
      <c r="C21" s="104">
        <v>294</v>
      </c>
      <c r="D21" s="104">
        <v>265</v>
      </c>
      <c r="E21" s="104">
        <v>285</v>
      </c>
      <c r="F21" s="104"/>
      <c r="G21" s="104">
        <v>271</v>
      </c>
      <c r="H21" s="104">
        <v>253</v>
      </c>
      <c r="I21" s="104">
        <v>264</v>
      </c>
      <c r="J21" s="104"/>
      <c r="K21" s="104">
        <v>304</v>
      </c>
      <c r="L21" s="104">
        <v>293</v>
      </c>
      <c r="M21" s="104">
        <v>301</v>
      </c>
      <c r="O21" s="104" t="s">
        <v>1</v>
      </c>
      <c r="P21" s="104" t="s">
        <v>1</v>
      </c>
      <c r="Q21" s="104" t="e">
        <v>#REF!</v>
      </c>
      <c r="R21" s="152"/>
      <c r="S21" s="106"/>
      <c r="T21" s="106"/>
      <c r="U21" s="106"/>
      <c r="V21" s="106"/>
      <c r="W21" s="106"/>
      <c r="X21" s="106"/>
      <c r="Y21" s="106"/>
      <c r="Z21" s="106"/>
      <c r="AA21" s="106"/>
      <c r="AB21" s="106"/>
      <c r="AC21" s="106"/>
      <c r="AD21" s="106"/>
      <c r="AE21" s="151"/>
      <c r="AF21" s="151"/>
      <c r="AG21" s="151"/>
    </row>
    <row r="22" spans="1:33" s="95" customFormat="1" ht="14.25" customHeight="1">
      <c r="A22" s="100"/>
      <c r="B22" s="103">
        <v>2005</v>
      </c>
      <c r="C22" s="104">
        <v>344</v>
      </c>
      <c r="D22" s="104">
        <v>303</v>
      </c>
      <c r="E22" s="104">
        <v>331</v>
      </c>
      <c r="F22" s="107"/>
      <c r="G22" s="104">
        <v>311</v>
      </c>
      <c r="H22" s="104">
        <v>289</v>
      </c>
      <c r="I22" s="104">
        <v>302</v>
      </c>
      <c r="J22" s="107"/>
      <c r="K22" s="104">
        <v>348</v>
      </c>
      <c r="L22" s="104">
        <v>332</v>
      </c>
      <c r="M22" s="104">
        <v>344</v>
      </c>
      <c r="O22" s="104" t="s">
        <v>1</v>
      </c>
      <c r="P22" s="104" t="s">
        <v>1</v>
      </c>
      <c r="Q22" s="104" t="e">
        <v>#REF!</v>
      </c>
      <c r="R22" s="152"/>
      <c r="S22" s="106"/>
      <c r="T22" s="106"/>
      <c r="U22" s="106"/>
      <c r="V22" s="106"/>
      <c r="W22" s="106"/>
      <c r="X22" s="106"/>
      <c r="Y22" s="106"/>
      <c r="Z22" s="106"/>
      <c r="AA22" s="106"/>
      <c r="AB22" s="106"/>
      <c r="AC22" s="106"/>
      <c r="AD22" s="106"/>
      <c r="AE22" s="151"/>
      <c r="AF22" s="151"/>
      <c r="AG22" s="151"/>
    </row>
    <row r="23" spans="1:33" s="95" customFormat="1" ht="14.25" customHeight="1">
      <c r="A23" s="108"/>
      <c r="B23" s="109">
        <v>2006</v>
      </c>
      <c r="C23" s="110">
        <v>437</v>
      </c>
      <c r="D23" s="110">
        <v>366</v>
      </c>
      <c r="E23" s="110">
        <v>406</v>
      </c>
      <c r="F23" s="111"/>
      <c r="G23" s="110">
        <v>387</v>
      </c>
      <c r="H23" s="110">
        <v>342</v>
      </c>
      <c r="I23" s="110">
        <v>362</v>
      </c>
      <c r="J23" s="111"/>
      <c r="K23" s="110">
        <v>441</v>
      </c>
      <c r="L23" s="110">
        <v>400</v>
      </c>
      <c r="M23" s="110">
        <v>427</v>
      </c>
      <c r="N23" s="153"/>
      <c r="O23" s="110" t="s">
        <v>1</v>
      </c>
      <c r="P23" s="110" t="s">
        <v>1</v>
      </c>
      <c r="Q23" s="110" t="e">
        <v>#REF!</v>
      </c>
      <c r="R23" s="152"/>
      <c r="S23" s="106"/>
      <c r="T23" s="106"/>
      <c r="U23" s="106"/>
      <c r="V23" s="106"/>
      <c r="W23" s="106"/>
      <c r="X23" s="106"/>
      <c r="Y23" s="106"/>
      <c r="Z23" s="106"/>
      <c r="AA23" s="106"/>
      <c r="AB23" s="106"/>
      <c r="AC23" s="106"/>
      <c r="AD23" s="106"/>
      <c r="AE23" s="151"/>
      <c r="AF23" s="151"/>
      <c r="AG23" s="151"/>
    </row>
    <row r="24" spans="1:33" s="95" customFormat="1" ht="14.25" customHeight="1">
      <c r="A24" s="100"/>
      <c r="B24" s="103" t="s">
        <v>27</v>
      </c>
      <c r="C24" s="104">
        <v>467</v>
      </c>
      <c r="D24" s="104">
        <v>450</v>
      </c>
      <c r="E24" s="104">
        <v>459</v>
      </c>
      <c r="F24" s="107"/>
      <c r="G24" s="104">
        <v>408</v>
      </c>
      <c r="H24" s="104">
        <v>419</v>
      </c>
      <c r="I24" s="104">
        <v>415</v>
      </c>
      <c r="J24" s="107"/>
      <c r="K24" s="104">
        <v>502</v>
      </c>
      <c r="L24" s="104">
        <v>474</v>
      </c>
      <c r="M24" s="104">
        <v>491</v>
      </c>
      <c r="N24" s="104"/>
      <c r="O24" s="104" t="s">
        <v>1</v>
      </c>
      <c r="P24" s="104" t="s">
        <v>1</v>
      </c>
      <c r="Q24" s="104" t="e">
        <v>#REF!</v>
      </c>
      <c r="R24" s="152"/>
      <c r="S24" s="106"/>
      <c r="T24" s="106"/>
      <c r="U24" s="106"/>
      <c r="V24" s="106"/>
      <c r="W24" s="106"/>
      <c r="X24" s="106"/>
      <c r="Y24" s="106"/>
      <c r="Z24" s="106"/>
      <c r="AA24" s="106"/>
      <c r="AB24" s="106"/>
      <c r="AC24" s="106"/>
      <c r="AD24" s="106"/>
      <c r="AE24" s="151"/>
      <c r="AF24" s="151"/>
      <c r="AG24" s="151"/>
    </row>
    <row r="25" spans="1:33" s="95" customFormat="1" ht="14.25" customHeight="1">
      <c r="A25" s="100"/>
      <c r="B25" s="103">
        <v>2008</v>
      </c>
      <c r="C25" s="104">
        <v>536</v>
      </c>
      <c r="D25" s="104">
        <v>535</v>
      </c>
      <c r="E25" s="104">
        <v>536</v>
      </c>
      <c r="F25" s="107"/>
      <c r="G25" s="104">
        <v>492</v>
      </c>
      <c r="H25" s="104">
        <v>497</v>
      </c>
      <c r="I25" s="104">
        <v>495</v>
      </c>
      <c r="J25" s="107"/>
      <c r="K25" s="104">
        <v>573</v>
      </c>
      <c r="L25" s="104">
        <v>540</v>
      </c>
      <c r="M25" s="104">
        <v>558</v>
      </c>
      <c r="N25" s="104"/>
      <c r="O25" s="104" t="s">
        <v>1</v>
      </c>
      <c r="P25" s="104" t="s">
        <v>1</v>
      </c>
      <c r="Q25" s="104" t="e">
        <v>#REF!</v>
      </c>
      <c r="R25" s="152"/>
      <c r="S25" s="106"/>
      <c r="T25" s="106"/>
      <c r="U25" s="106"/>
      <c r="V25" s="106"/>
      <c r="W25" s="106"/>
      <c r="X25" s="106"/>
      <c r="Y25" s="106"/>
      <c r="Z25" s="106"/>
      <c r="AA25" s="106"/>
      <c r="AB25" s="106"/>
      <c r="AC25" s="106"/>
      <c r="AD25" s="106"/>
      <c r="AE25" s="151"/>
      <c r="AF25" s="151"/>
      <c r="AG25" s="151"/>
    </row>
    <row r="26" spans="1:33" s="95" customFormat="1" ht="14.25" customHeight="1">
      <c r="A26" s="100"/>
      <c r="B26" s="103">
        <v>2009</v>
      </c>
      <c r="C26" s="104">
        <v>613</v>
      </c>
      <c r="D26" s="104">
        <v>599</v>
      </c>
      <c r="E26" s="104">
        <v>607</v>
      </c>
      <c r="F26" s="107"/>
      <c r="G26" s="104">
        <v>565</v>
      </c>
      <c r="H26" s="104">
        <v>552</v>
      </c>
      <c r="I26" s="104">
        <v>556</v>
      </c>
      <c r="J26" s="107"/>
      <c r="K26" s="104">
        <v>653</v>
      </c>
      <c r="L26" s="104">
        <v>620</v>
      </c>
      <c r="M26" s="104">
        <v>636</v>
      </c>
      <c r="N26" s="104"/>
      <c r="O26" s="104" t="s">
        <v>1</v>
      </c>
      <c r="P26" s="104" t="s">
        <v>1</v>
      </c>
      <c r="Q26" s="104" t="e">
        <v>#REF!</v>
      </c>
      <c r="R26" s="154"/>
      <c r="S26" s="106"/>
      <c r="T26" s="106"/>
      <c r="U26" s="106"/>
      <c r="V26" s="106"/>
      <c r="W26" s="106"/>
      <c r="X26" s="106"/>
      <c r="Y26" s="106"/>
      <c r="Z26" s="106"/>
      <c r="AA26" s="106"/>
      <c r="AB26" s="106"/>
      <c r="AC26" s="106"/>
      <c r="AD26" s="106"/>
      <c r="AE26" s="151"/>
      <c r="AF26" s="151"/>
      <c r="AG26" s="151"/>
    </row>
    <row r="27" spans="1:33" s="95" customFormat="1" ht="14.25" customHeight="1">
      <c r="A27" s="100"/>
      <c r="B27" s="103">
        <v>2010</v>
      </c>
      <c r="C27" s="104">
        <v>591</v>
      </c>
      <c r="D27" s="104">
        <v>578</v>
      </c>
      <c r="E27" s="104">
        <v>586</v>
      </c>
      <c r="F27" s="107"/>
      <c r="G27" s="104">
        <v>560</v>
      </c>
      <c r="H27" s="104">
        <v>539</v>
      </c>
      <c r="I27" s="104">
        <v>546</v>
      </c>
      <c r="J27" s="107"/>
      <c r="K27" s="104">
        <v>590</v>
      </c>
      <c r="L27" s="104">
        <v>580</v>
      </c>
      <c r="M27" s="104">
        <v>584</v>
      </c>
      <c r="N27" s="104"/>
      <c r="O27" s="104">
        <v>578</v>
      </c>
      <c r="P27" s="104">
        <v>553</v>
      </c>
      <c r="Q27" s="104" t="e">
        <v>#REF!</v>
      </c>
      <c r="R27" s="154"/>
      <c r="S27" s="106"/>
      <c r="T27" s="106"/>
      <c r="U27" s="106"/>
      <c r="V27" s="106"/>
      <c r="W27" s="106"/>
      <c r="X27" s="106"/>
      <c r="Y27" s="106"/>
      <c r="Z27" s="106"/>
      <c r="AA27" s="106"/>
      <c r="AB27" s="106"/>
      <c r="AC27" s="106"/>
      <c r="AD27" s="106"/>
      <c r="AE27" s="151"/>
      <c r="AF27" s="151"/>
      <c r="AG27" s="151"/>
    </row>
    <row r="28" spans="1:33" s="95" customFormat="1" ht="14.25" customHeight="1">
      <c r="A28" s="100"/>
      <c r="B28" s="103">
        <v>2011</v>
      </c>
      <c r="C28" s="104">
        <v>654</v>
      </c>
      <c r="D28" s="104">
        <v>629</v>
      </c>
      <c r="E28" s="104">
        <v>643</v>
      </c>
      <c r="F28" s="107"/>
      <c r="G28" s="104">
        <v>627</v>
      </c>
      <c r="H28" s="104">
        <v>582</v>
      </c>
      <c r="I28" s="104">
        <v>597</v>
      </c>
      <c r="J28" s="107"/>
      <c r="K28" s="104">
        <v>654</v>
      </c>
      <c r="L28" s="104">
        <v>624</v>
      </c>
      <c r="M28" s="104">
        <v>638</v>
      </c>
      <c r="N28" s="104"/>
      <c r="O28" s="104">
        <v>642</v>
      </c>
      <c r="P28" s="104">
        <v>598</v>
      </c>
      <c r="Q28" s="104" t="e">
        <v>#REF!</v>
      </c>
      <c r="R28" s="154"/>
      <c r="S28" s="106"/>
      <c r="T28" s="106"/>
      <c r="U28" s="106"/>
      <c r="V28" s="106"/>
      <c r="Z28" s="106"/>
      <c r="AA28" s="106"/>
      <c r="AB28" s="106"/>
      <c r="AC28" s="106"/>
      <c r="AD28" s="106"/>
      <c r="AE28" s="151"/>
      <c r="AF28" s="151"/>
      <c r="AG28" s="151"/>
    </row>
    <row r="29" spans="1:33" s="95" customFormat="1" ht="14.25" customHeight="1">
      <c r="A29" s="100"/>
      <c r="B29" s="103">
        <v>2012</v>
      </c>
      <c r="C29" s="104">
        <v>741</v>
      </c>
      <c r="D29" s="104">
        <v>691</v>
      </c>
      <c r="E29" s="104">
        <v>720</v>
      </c>
      <c r="F29" s="107"/>
      <c r="G29" s="104">
        <v>711</v>
      </c>
      <c r="H29" s="104">
        <v>637</v>
      </c>
      <c r="I29" s="104">
        <v>661</v>
      </c>
      <c r="J29" s="107"/>
      <c r="K29" s="104">
        <v>738</v>
      </c>
      <c r="L29" s="104">
        <v>688</v>
      </c>
      <c r="M29" s="104">
        <v>710</v>
      </c>
      <c r="N29" s="104"/>
      <c r="O29" s="104">
        <v>728</v>
      </c>
      <c r="P29" s="104">
        <v>656</v>
      </c>
      <c r="Q29" s="104" t="e">
        <v>#REF!</v>
      </c>
      <c r="R29" s="154"/>
      <c r="S29" s="106"/>
      <c r="T29" s="106"/>
      <c r="U29" s="106"/>
      <c r="V29" s="106"/>
      <c r="W29" s="106"/>
      <c r="X29" s="106"/>
      <c r="Y29" s="106"/>
      <c r="Z29" s="106"/>
      <c r="AA29" s="106"/>
      <c r="AB29" s="106"/>
      <c r="AC29" s="106"/>
      <c r="AD29" s="106"/>
      <c r="AE29" s="151"/>
      <c r="AF29" s="151"/>
      <c r="AG29" s="151"/>
    </row>
    <row r="30" spans="1:33" s="95" customFormat="1" ht="14.25" customHeight="1">
      <c r="A30" s="100"/>
      <c r="B30" s="103">
        <v>2013</v>
      </c>
      <c r="C30" s="104">
        <v>791</v>
      </c>
      <c r="D30" s="104">
        <v>736</v>
      </c>
      <c r="E30" s="104">
        <v>767</v>
      </c>
      <c r="F30" s="107"/>
      <c r="G30" s="104">
        <v>752</v>
      </c>
      <c r="H30" s="104">
        <v>677</v>
      </c>
      <c r="I30" s="104">
        <v>701</v>
      </c>
      <c r="J30" s="107"/>
      <c r="K30" s="104">
        <v>784</v>
      </c>
      <c r="L30" s="104">
        <v>738</v>
      </c>
      <c r="M30" s="104">
        <v>758</v>
      </c>
      <c r="N30" s="104"/>
      <c r="O30" s="104">
        <v>772</v>
      </c>
      <c r="P30" s="104">
        <v>698</v>
      </c>
      <c r="Q30" s="104" t="e">
        <v>#REF!</v>
      </c>
      <c r="R30" s="154"/>
      <c r="S30" s="106"/>
      <c r="T30" s="106"/>
      <c r="U30" s="106"/>
      <c r="V30" s="106"/>
      <c r="W30" s="106"/>
      <c r="X30" s="106"/>
      <c r="Y30" s="106"/>
      <c r="Z30" s="106"/>
      <c r="AA30" s="106"/>
      <c r="AB30" s="106"/>
      <c r="AC30" s="106"/>
      <c r="AD30" s="106"/>
      <c r="AE30" s="151"/>
      <c r="AF30" s="151"/>
      <c r="AG30" s="151"/>
    </row>
    <row r="31" spans="1:33" s="95" customFormat="1" ht="14.25" customHeight="1">
      <c r="A31" s="100"/>
      <c r="B31" s="103">
        <v>2014</v>
      </c>
      <c r="C31" s="104">
        <v>821</v>
      </c>
      <c r="D31" s="104">
        <v>765</v>
      </c>
      <c r="E31" s="104">
        <v>796</v>
      </c>
      <c r="F31" s="104"/>
      <c r="G31" s="104">
        <v>765</v>
      </c>
      <c r="H31" s="104">
        <v>700</v>
      </c>
      <c r="I31" s="104">
        <v>721</v>
      </c>
      <c r="J31" s="104"/>
      <c r="K31" s="104">
        <v>823</v>
      </c>
      <c r="L31" s="104">
        <v>769</v>
      </c>
      <c r="M31" s="104">
        <v>793</v>
      </c>
      <c r="N31" s="104"/>
      <c r="O31" s="104">
        <v>795</v>
      </c>
      <c r="P31" s="104">
        <v>723</v>
      </c>
      <c r="Q31" s="104" t="e">
        <v>#REF!</v>
      </c>
      <c r="R31" s="154"/>
      <c r="S31" s="106"/>
      <c r="T31" s="106"/>
      <c r="U31" s="106"/>
      <c r="V31" s="106"/>
      <c r="W31" s="106"/>
      <c r="X31" s="106"/>
      <c r="Y31" s="106"/>
      <c r="Z31" s="106"/>
      <c r="AA31" s="106"/>
      <c r="AB31" s="106"/>
      <c r="AC31" s="106"/>
      <c r="AD31" s="106"/>
      <c r="AE31" s="151"/>
      <c r="AF31" s="151"/>
      <c r="AG31" s="151"/>
    </row>
    <row r="32" spans="1:33" s="95" customFormat="1" ht="14.25" customHeight="1">
      <c r="A32" s="100"/>
      <c r="B32" s="103">
        <v>2015</v>
      </c>
      <c r="C32" s="104">
        <v>780</v>
      </c>
      <c r="D32" s="155">
        <v>736</v>
      </c>
      <c r="E32" s="104">
        <v>760</v>
      </c>
      <c r="F32" s="104"/>
      <c r="G32" s="104">
        <v>722</v>
      </c>
      <c r="H32" s="104">
        <v>659</v>
      </c>
      <c r="I32" s="104">
        <v>680</v>
      </c>
      <c r="J32" s="104"/>
      <c r="K32" s="104">
        <v>778</v>
      </c>
      <c r="L32" s="104">
        <v>747</v>
      </c>
      <c r="M32" s="104">
        <v>761</v>
      </c>
      <c r="N32" s="104"/>
      <c r="O32" s="104">
        <v>752</v>
      </c>
      <c r="P32" s="104">
        <v>687</v>
      </c>
      <c r="Q32" s="104">
        <v>714</v>
      </c>
      <c r="R32" s="154"/>
      <c r="S32" s="106"/>
      <c r="T32" s="106"/>
      <c r="U32" s="106"/>
      <c r="V32" s="106"/>
      <c r="W32" s="106"/>
      <c r="X32" s="106"/>
      <c r="Y32" s="106"/>
      <c r="Z32" s="106"/>
      <c r="AA32" s="106"/>
      <c r="AB32" s="106"/>
      <c r="AC32" s="106"/>
      <c r="AD32" s="106"/>
      <c r="AE32" s="106"/>
      <c r="AF32" s="106"/>
      <c r="AG32" s="151"/>
    </row>
    <row r="33" spans="1:33" s="95" customFormat="1" ht="14.25" customHeight="1">
      <c r="A33" s="100"/>
      <c r="B33" s="103">
        <v>2016</v>
      </c>
      <c r="C33" s="104">
        <v>709</v>
      </c>
      <c r="D33" s="104">
        <v>696</v>
      </c>
      <c r="E33" s="104">
        <v>703</v>
      </c>
      <c r="F33" s="104"/>
      <c r="G33" s="104">
        <v>648</v>
      </c>
      <c r="H33" s="104">
        <v>596</v>
      </c>
      <c r="I33" s="104">
        <v>614</v>
      </c>
      <c r="J33" s="104"/>
      <c r="K33" s="104">
        <v>709</v>
      </c>
      <c r="L33" s="104">
        <v>714</v>
      </c>
      <c r="M33" s="104">
        <v>712</v>
      </c>
      <c r="N33" s="104"/>
      <c r="O33" s="104">
        <v>678</v>
      </c>
      <c r="P33" s="104">
        <v>630</v>
      </c>
      <c r="Q33" s="104">
        <v>650</v>
      </c>
      <c r="R33" s="154"/>
      <c r="S33" s="156"/>
      <c r="T33" s="156"/>
      <c r="U33" s="156"/>
      <c r="V33" s="157"/>
      <c r="W33" s="156"/>
      <c r="X33" s="156"/>
      <c r="Y33" s="156"/>
      <c r="Z33" s="156"/>
      <c r="AA33" s="156"/>
      <c r="AB33" s="156"/>
      <c r="AC33" s="156"/>
      <c r="AD33" s="156"/>
      <c r="AE33" s="156"/>
      <c r="AF33" s="156"/>
      <c r="AG33" s="158"/>
    </row>
    <row r="34" spans="1:33" s="95" customFormat="1" ht="14.25" customHeight="1">
      <c r="A34" s="100"/>
      <c r="B34" s="103">
        <v>2017</v>
      </c>
      <c r="C34" s="104">
        <v>695</v>
      </c>
      <c r="D34" s="104">
        <v>692</v>
      </c>
      <c r="E34" s="104">
        <v>693</v>
      </c>
      <c r="F34" s="104"/>
      <c r="G34" s="104">
        <v>641</v>
      </c>
      <c r="H34" s="104">
        <v>595</v>
      </c>
      <c r="I34" s="104">
        <v>608</v>
      </c>
      <c r="J34" s="104"/>
      <c r="K34" s="104">
        <v>639</v>
      </c>
      <c r="L34" s="104">
        <v>628</v>
      </c>
      <c r="M34" s="104">
        <v>631</v>
      </c>
      <c r="N34" s="104"/>
      <c r="O34" s="104">
        <v>656</v>
      </c>
      <c r="P34" s="104">
        <v>617</v>
      </c>
      <c r="Q34" s="104">
        <v>630</v>
      </c>
      <c r="R34" s="159"/>
      <c r="S34" s="156"/>
      <c r="T34" s="156"/>
      <c r="U34" s="156"/>
      <c r="V34" s="157"/>
      <c r="W34" s="156"/>
      <c r="X34" s="156"/>
      <c r="Y34" s="156"/>
      <c r="Z34" s="156"/>
      <c r="AA34" s="156"/>
      <c r="AB34" s="156"/>
      <c r="AC34" s="156"/>
      <c r="AD34" s="156"/>
      <c r="AE34" s="156"/>
      <c r="AF34" s="156"/>
      <c r="AG34" s="158"/>
    </row>
    <row r="35" spans="1:33" s="95" customFormat="1" ht="14.25" customHeight="1">
      <c r="A35" s="100"/>
      <c r="B35" s="103">
        <v>2018</v>
      </c>
      <c r="C35" s="104">
        <v>719</v>
      </c>
      <c r="D35" s="104">
        <v>711</v>
      </c>
      <c r="E35" s="104">
        <v>715</v>
      </c>
      <c r="F35" s="104"/>
      <c r="G35" s="104">
        <v>667</v>
      </c>
      <c r="H35" s="104">
        <v>620</v>
      </c>
      <c r="I35" s="104">
        <v>631</v>
      </c>
      <c r="J35" s="104"/>
      <c r="K35" s="104">
        <v>629</v>
      </c>
      <c r="L35" s="104">
        <v>621</v>
      </c>
      <c r="M35" s="104">
        <v>624</v>
      </c>
      <c r="N35" s="104"/>
      <c r="O35" s="104">
        <v>676</v>
      </c>
      <c r="P35" s="104">
        <v>633</v>
      </c>
      <c r="Q35" s="104">
        <v>646</v>
      </c>
      <c r="R35" s="159"/>
      <c r="S35" s="156"/>
      <c r="T35" s="156"/>
      <c r="U35" s="156"/>
      <c r="V35" s="157"/>
      <c r="W35" s="156"/>
      <c r="X35" s="156"/>
      <c r="Y35" s="156"/>
      <c r="Z35" s="156"/>
      <c r="AA35" s="156"/>
      <c r="AB35" s="156"/>
      <c r="AC35" s="156"/>
      <c r="AD35" s="156"/>
      <c r="AE35" s="156"/>
      <c r="AF35" s="156"/>
      <c r="AG35" s="158"/>
    </row>
    <row r="36" spans="1:33" s="95" customFormat="1" ht="14.25" customHeight="1">
      <c r="A36" s="100"/>
      <c r="B36" s="103">
        <v>2019</v>
      </c>
      <c r="C36" s="104">
        <v>723</v>
      </c>
      <c r="D36" s="104">
        <v>711</v>
      </c>
      <c r="E36" s="104">
        <v>716</v>
      </c>
      <c r="F36" s="104"/>
      <c r="G36" s="104">
        <v>674</v>
      </c>
      <c r="H36" s="104">
        <v>635</v>
      </c>
      <c r="I36" s="104">
        <v>643</v>
      </c>
      <c r="J36" s="104"/>
      <c r="K36" s="104">
        <v>692</v>
      </c>
      <c r="L36" s="104">
        <v>686</v>
      </c>
      <c r="M36" s="104">
        <v>688</v>
      </c>
      <c r="N36" s="104"/>
      <c r="O36" s="104">
        <v>691</v>
      </c>
      <c r="P36" s="104">
        <v>653</v>
      </c>
      <c r="Q36" s="104">
        <v>663</v>
      </c>
      <c r="R36" s="159"/>
      <c r="S36" s="156"/>
      <c r="T36" s="156"/>
      <c r="U36" s="156"/>
      <c r="V36" s="157"/>
      <c r="W36" s="156"/>
      <c r="X36" s="156"/>
      <c r="Y36" s="156"/>
      <c r="Z36" s="156"/>
      <c r="AA36" s="156"/>
      <c r="AB36" s="156"/>
      <c r="AC36" s="156"/>
      <c r="AD36" s="156"/>
      <c r="AE36" s="156"/>
      <c r="AF36" s="156"/>
      <c r="AG36" s="158"/>
    </row>
    <row r="37" spans="1:33" s="95" customFormat="1" ht="16" customHeight="1">
      <c r="A37" s="112" t="s">
        <v>2</v>
      </c>
      <c r="B37" s="113"/>
      <c r="C37" s="114"/>
      <c r="D37" s="114"/>
      <c r="E37" s="166"/>
      <c r="F37" s="114"/>
      <c r="G37" s="114"/>
      <c r="H37" s="114"/>
      <c r="I37" s="166"/>
      <c r="J37" s="114"/>
      <c r="K37" s="114"/>
      <c r="L37" s="114"/>
      <c r="M37" s="166"/>
      <c r="N37" s="166"/>
      <c r="O37" s="166"/>
      <c r="P37" s="166"/>
      <c r="Q37" s="166"/>
      <c r="R37" s="107"/>
      <c r="S37" s="157"/>
      <c r="T37" s="157"/>
      <c r="U37" s="157"/>
      <c r="V37" s="157"/>
      <c r="W37" s="157"/>
      <c r="X37" s="157"/>
      <c r="Y37" s="157"/>
      <c r="Z37" s="157"/>
      <c r="AA37" s="157"/>
      <c r="AB37" s="157"/>
      <c r="AC37" s="157"/>
      <c r="AD37" s="157"/>
      <c r="AE37" s="157"/>
      <c r="AF37" s="157"/>
      <c r="AG37" s="157"/>
    </row>
    <row r="38" spans="1:33" s="95" customFormat="1" ht="14.25" customHeight="1">
      <c r="A38" s="96"/>
      <c r="B38" s="96" t="s">
        <v>49</v>
      </c>
      <c r="C38" s="115">
        <v>0.56171718952034055</v>
      </c>
      <c r="D38" s="115">
        <v>-9.9684940508845368E-2</v>
      </c>
      <c r="E38" s="115">
        <v>8.1179900915588216E-2</v>
      </c>
      <c r="F38" s="115"/>
      <c r="G38" s="115">
        <v>0.95545214530253642</v>
      </c>
      <c r="H38" s="115">
        <v>2.3256277924706739</v>
      </c>
      <c r="I38" s="115">
        <v>1.837861125310809</v>
      </c>
      <c r="J38" s="115"/>
      <c r="K38" s="115">
        <v>10.082948912577836</v>
      </c>
      <c r="L38" s="115">
        <v>10.418022461793907</v>
      </c>
      <c r="M38" s="115">
        <v>10.303788052512623</v>
      </c>
      <c r="N38" s="115"/>
      <c r="O38" s="115">
        <v>2.1573151861320872</v>
      </c>
      <c r="P38" s="115">
        <v>3.1247123550731857</v>
      </c>
      <c r="Q38" s="115">
        <v>2.661267591087225</v>
      </c>
      <c r="W38" s="160"/>
      <c r="X38" s="160"/>
      <c r="Y38" s="160"/>
    </row>
    <row r="39" spans="1:33" s="95" customFormat="1" ht="16" customHeight="1">
      <c r="A39" s="100" t="s">
        <v>26</v>
      </c>
      <c r="B39" s="101"/>
      <c r="C39" s="101"/>
      <c r="D39" s="101"/>
      <c r="E39" s="101"/>
      <c r="F39" s="101"/>
      <c r="G39" s="101"/>
      <c r="H39" s="101"/>
      <c r="I39" s="101"/>
      <c r="J39" s="101"/>
      <c r="K39" s="101"/>
      <c r="L39" s="101"/>
      <c r="M39" s="101"/>
      <c r="N39" s="92"/>
      <c r="O39" s="92"/>
      <c r="P39" s="92"/>
      <c r="Q39" s="92"/>
      <c r="S39" s="107"/>
      <c r="V39" s="107"/>
      <c r="W39" s="160"/>
      <c r="X39" s="160"/>
      <c r="Y39" s="160"/>
    </row>
    <row r="40" spans="1:33" s="95" customFormat="1" ht="14.25" customHeight="1">
      <c r="A40" s="100"/>
      <c r="B40" s="103">
        <v>1990</v>
      </c>
      <c r="C40" s="104" t="s">
        <v>1</v>
      </c>
      <c r="D40" s="104" t="s">
        <v>1</v>
      </c>
      <c r="E40" s="104">
        <v>388</v>
      </c>
      <c r="F40" s="104"/>
      <c r="G40" s="104" t="s">
        <v>1</v>
      </c>
      <c r="H40" s="104" t="s">
        <v>1</v>
      </c>
      <c r="I40" s="104" t="s">
        <v>1</v>
      </c>
      <c r="J40" s="104"/>
      <c r="K40" s="104" t="s">
        <v>1</v>
      </c>
      <c r="L40" s="104" t="s">
        <v>1</v>
      </c>
      <c r="M40" s="104">
        <v>413</v>
      </c>
      <c r="N40" s="10"/>
      <c r="O40" s="10" t="s">
        <v>1</v>
      </c>
      <c r="P40" s="10" t="s">
        <v>1</v>
      </c>
      <c r="Q40" s="104" t="s">
        <v>1</v>
      </c>
    </row>
    <row r="41" spans="1:33" s="95" customFormat="1" ht="14.25" customHeight="1">
      <c r="A41" s="100"/>
      <c r="B41" s="103">
        <v>1991</v>
      </c>
      <c r="C41" s="104" t="s">
        <v>1</v>
      </c>
      <c r="D41" s="104" t="s">
        <v>1</v>
      </c>
      <c r="E41" s="104">
        <v>393</v>
      </c>
      <c r="F41" s="104"/>
      <c r="G41" s="104" t="s">
        <v>1</v>
      </c>
      <c r="H41" s="104" t="s">
        <v>1</v>
      </c>
      <c r="I41" s="104" t="s">
        <v>1</v>
      </c>
      <c r="J41" s="104"/>
      <c r="K41" s="104" t="s">
        <v>1</v>
      </c>
      <c r="L41" s="104" t="s">
        <v>1</v>
      </c>
      <c r="M41" s="104">
        <v>413</v>
      </c>
      <c r="N41" s="10"/>
      <c r="O41" s="10" t="s">
        <v>1</v>
      </c>
      <c r="P41" s="10" t="s">
        <v>1</v>
      </c>
      <c r="Q41" s="104" t="s">
        <v>1</v>
      </c>
    </row>
    <row r="42" spans="1:33" s="95" customFormat="1" ht="14.25" customHeight="1">
      <c r="A42" s="100"/>
      <c r="B42" s="103">
        <v>1992</v>
      </c>
      <c r="C42" s="104" t="s">
        <v>1</v>
      </c>
      <c r="D42" s="104" t="s">
        <v>1</v>
      </c>
      <c r="E42" s="104">
        <v>386</v>
      </c>
      <c r="F42" s="104"/>
      <c r="G42" s="104" t="s">
        <v>1</v>
      </c>
      <c r="H42" s="104" t="s">
        <v>1</v>
      </c>
      <c r="I42" s="104" t="s">
        <v>1</v>
      </c>
      <c r="J42" s="104"/>
      <c r="K42" s="104" t="s">
        <v>1</v>
      </c>
      <c r="L42" s="104" t="s">
        <v>1</v>
      </c>
      <c r="M42" s="104">
        <v>408</v>
      </c>
      <c r="N42" s="10"/>
      <c r="O42" s="10" t="s">
        <v>1</v>
      </c>
      <c r="P42" s="10" t="s">
        <v>1</v>
      </c>
      <c r="Q42" s="104" t="s">
        <v>1</v>
      </c>
    </row>
    <row r="43" spans="1:33" s="95" customFormat="1" ht="14.25" customHeight="1">
      <c r="A43" s="100"/>
      <c r="B43" s="103">
        <v>1993</v>
      </c>
      <c r="C43" s="104" t="s">
        <v>1</v>
      </c>
      <c r="D43" s="104" t="s">
        <v>1</v>
      </c>
      <c r="E43" s="104">
        <v>359</v>
      </c>
      <c r="F43" s="104"/>
      <c r="G43" s="104" t="s">
        <v>1</v>
      </c>
      <c r="H43" s="104" t="s">
        <v>1</v>
      </c>
      <c r="I43" s="104" t="s">
        <v>1</v>
      </c>
      <c r="J43" s="104"/>
      <c r="K43" s="104" t="s">
        <v>1</v>
      </c>
      <c r="L43" s="104" t="s">
        <v>1</v>
      </c>
      <c r="M43" s="104">
        <v>381</v>
      </c>
      <c r="N43" s="10"/>
      <c r="O43" s="10" t="s">
        <v>1</v>
      </c>
      <c r="P43" s="10" t="s">
        <v>1</v>
      </c>
      <c r="Q43" s="104" t="s">
        <v>1</v>
      </c>
    </row>
    <row r="44" spans="1:33" s="95" customFormat="1" ht="14.25" customHeight="1">
      <c r="A44" s="100"/>
      <c r="B44" s="103">
        <v>1994</v>
      </c>
      <c r="C44" s="104" t="s">
        <v>1</v>
      </c>
      <c r="D44" s="104" t="s">
        <v>1</v>
      </c>
      <c r="E44" s="104">
        <v>367</v>
      </c>
      <c r="F44" s="104"/>
      <c r="G44" s="104" t="s">
        <v>1</v>
      </c>
      <c r="H44" s="104" t="s">
        <v>1</v>
      </c>
      <c r="I44" s="104" t="s">
        <v>1</v>
      </c>
      <c r="J44" s="104"/>
      <c r="K44" s="104" t="s">
        <v>1</v>
      </c>
      <c r="L44" s="104" t="s">
        <v>1</v>
      </c>
      <c r="M44" s="104">
        <v>399</v>
      </c>
      <c r="N44" s="10"/>
      <c r="O44" s="10" t="s">
        <v>1</v>
      </c>
      <c r="P44" s="10" t="s">
        <v>1</v>
      </c>
      <c r="Q44" s="104" t="s">
        <v>1</v>
      </c>
    </row>
    <row r="45" spans="1:33" s="95" customFormat="1" ht="14.25" customHeight="1">
      <c r="A45" s="100"/>
      <c r="B45" s="103">
        <v>1995</v>
      </c>
      <c r="C45" s="104" t="s">
        <v>1</v>
      </c>
      <c r="D45" s="104" t="s">
        <v>1</v>
      </c>
      <c r="E45" s="104">
        <v>382</v>
      </c>
      <c r="F45" s="104"/>
      <c r="G45" s="104" t="s">
        <v>1</v>
      </c>
      <c r="H45" s="104" t="s">
        <v>1</v>
      </c>
      <c r="I45" s="104">
        <v>362</v>
      </c>
      <c r="J45" s="104"/>
      <c r="K45" s="104" t="s">
        <v>1</v>
      </c>
      <c r="L45" s="104" t="s">
        <v>1</v>
      </c>
      <c r="M45" s="104">
        <v>405</v>
      </c>
      <c r="N45" s="10"/>
      <c r="O45" s="10" t="s">
        <v>1</v>
      </c>
      <c r="P45" s="10" t="s">
        <v>1</v>
      </c>
      <c r="Q45" s="104" t="s">
        <v>1</v>
      </c>
    </row>
    <row r="46" spans="1:33" s="95" customFormat="1" ht="14.25" customHeight="1">
      <c r="A46" s="100"/>
      <c r="B46" s="103">
        <v>1996</v>
      </c>
      <c r="C46" s="104">
        <v>368</v>
      </c>
      <c r="D46" s="104">
        <v>341</v>
      </c>
      <c r="E46" s="104">
        <v>368</v>
      </c>
      <c r="F46" s="104"/>
      <c r="G46" s="104">
        <v>343</v>
      </c>
      <c r="H46" s="104">
        <v>320</v>
      </c>
      <c r="I46" s="104">
        <v>343</v>
      </c>
      <c r="J46" s="104"/>
      <c r="K46" s="104">
        <v>390</v>
      </c>
      <c r="L46" s="104">
        <v>390</v>
      </c>
      <c r="M46" s="104">
        <v>390</v>
      </c>
      <c r="N46" s="10"/>
      <c r="O46" s="10" t="s">
        <v>1</v>
      </c>
      <c r="P46" s="10" t="s">
        <v>1</v>
      </c>
      <c r="Q46" s="104" t="e">
        <v>#REF!</v>
      </c>
      <c r="W46" s="160"/>
      <c r="X46" s="160"/>
      <c r="Y46" s="160"/>
    </row>
    <row r="47" spans="1:33" s="95" customFormat="1" ht="14.25" customHeight="1">
      <c r="A47" s="100"/>
      <c r="B47" s="103">
        <v>1997</v>
      </c>
      <c r="C47" s="104">
        <v>363</v>
      </c>
      <c r="D47" s="104">
        <v>307</v>
      </c>
      <c r="E47" s="104">
        <v>362</v>
      </c>
      <c r="F47" s="104"/>
      <c r="G47" s="104">
        <v>338</v>
      </c>
      <c r="H47" s="104">
        <v>293</v>
      </c>
      <c r="I47" s="104">
        <v>338</v>
      </c>
      <c r="J47" s="104"/>
      <c r="K47" s="104">
        <v>385</v>
      </c>
      <c r="L47" s="104">
        <v>371</v>
      </c>
      <c r="M47" s="104">
        <v>385</v>
      </c>
      <c r="N47" s="10"/>
      <c r="O47" s="10" t="s">
        <v>1</v>
      </c>
      <c r="P47" s="10" t="s">
        <v>1</v>
      </c>
      <c r="Q47" s="104" t="e">
        <v>#REF!</v>
      </c>
      <c r="T47" s="165"/>
    </row>
    <row r="48" spans="1:33" s="95" customFormat="1" ht="14.25" customHeight="1">
      <c r="A48" s="100"/>
      <c r="B48" s="103">
        <v>1998</v>
      </c>
      <c r="C48" s="104">
        <v>350</v>
      </c>
      <c r="D48" s="104">
        <v>288</v>
      </c>
      <c r="E48" s="104">
        <v>344</v>
      </c>
      <c r="F48" s="104"/>
      <c r="G48" s="104">
        <v>306</v>
      </c>
      <c r="H48" s="104">
        <v>271</v>
      </c>
      <c r="I48" s="104">
        <v>302</v>
      </c>
      <c r="J48" s="104"/>
      <c r="K48" s="104">
        <v>362</v>
      </c>
      <c r="L48" s="104">
        <v>356</v>
      </c>
      <c r="M48" s="104">
        <v>362</v>
      </c>
      <c r="N48" s="10"/>
      <c r="O48" s="10" t="s">
        <v>1</v>
      </c>
      <c r="P48" s="10" t="s">
        <v>1</v>
      </c>
      <c r="Q48" s="104" t="e">
        <v>#REF!</v>
      </c>
      <c r="T48" s="165"/>
    </row>
    <row r="49" spans="1:20" s="95" customFormat="1" ht="14.25" customHeight="1">
      <c r="A49" s="100"/>
      <c r="B49" s="103">
        <v>1999</v>
      </c>
      <c r="C49" s="104">
        <v>342</v>
      </c>
      <c r="D49" s="104">
        <v>285</v>
      </c>
      <c r="E49" s="104">
        <v>330</v>
      </c>
      <c r="F49" s="104"/>
      <c r="G49" s="104">
        <v>296</v>
      </c>
      <c r="H49" s="104">
        <v>270</v>
      </c>
      <c r="I49" s="104">
        <v>290</v>
      </c>
      <c r="J49" s="104"/>
      <c r="K49" s="104">
        <v>343</v>
      </c>
      <c r="L49" s="104">
        <v>354</v>
      </c>
      <c r="M49" s="104">
        <v>344</v>
      </c>
      <c r="O49" s="101" t="s">
        <v>1</v>
      </c>
      <c r="P49" s="101" t="s">
        <v>1</v>
      </c>
      <c r="Q49" s="104" t="e">
        <v>#REF!</v>
      </c>
      <c r="T49" s="165"/>
    </row>
    <row r="50" spans="1:20" s="95" customFormat="1" ht="14.25" customHeight="1">
      <c r="A50" s="100"/>
      <c r="B50" s="103">
        <v>2000</v>
      </c>
      <c r="C50" s="104">
        <v>329</v>
      </c>
      <c r="D50" s="104">
        <v>277</v>
      </c>
      <c r="E50" s="104">
        <v>314</v>
      </c>
      <c r="F50" s="104"/>
      <c r="G50" s="104">
        <v>289</v>
      </c>
      <c r="H50" s="104">
        <v>262</v>
      </c>
      <c r="I50" s="104">
        <v>280</v>
      </c>
      <c r="J50" s="104"/>
      <c r="K50" s="104">
        <v>329</v>
      </c>
      <c r="L50" s="104">
        <v>343</v>
      </c>
      <c r="M50" s="104">
        <v>331</v>
      </c>
      <c r="O50" s="101" t="s">
        <v>1</v>
      </c>
      <c r="P50" s="101" t="s">
        <v>1</v>
      </c>
      <c r="Q50" s="104" t="e">
        <v>#REF!</v>
      </c>
    </row>
    <row r="51" spans="1:20" s="95" customFormat="1" ht="14.25" customHeight="1">
      <c r="A51" s="100"/>
      <c r="B51" s="103">
        <v>2001</v>
      </c>
      <c r="C51" s="104">
        <v>324</v>
      </c>
      <c r="D51" s="104">
        <v>275</v>
      </c>
      <c r="E51" s="104">
        <v>309</v>
      </c>
      <c r="F51" s="104"/>
      <c r="G51" s="104">
        <v>288</v>
      </c>
      <c r="H51" s="104">
        <v>259</v>
      </c>
      <c r="I51" s="104">
        <v>279</v>
      </c>
      <c r="J51" s="104"/>
      <c r="K51" s="104">
        <v>324</v>
      </c>
      <c r="L51" s="104">
        <v>336</v>
      </c>
      <c r="M51" s="104">
        <v>325</v>
      </c>
      <c r="O51" s="101" t="s">
        <v>1</v>
      </c>
      <c r="P51" s="101" t="s">
        <v>1</v>
      </c>
      <c r="Q51" s="104" t="e">
        <v>#REF!</v>
      </c>
    </row>
    <row r="52" spans="1:20" s="95" customFormat="1" ht="14.25" customHeight="1">
      <c r="A52" s="100"/>
      <c r="B52" s="103">
        <v>2002</v>
      </c>
      <c r="C52" s="104">
        <v>336</v>
      </c>
      <c r="D52" s="104">
        <v>282</v>
      </c>
      <c r="E52" s="104">
        <v>320</v>
      </c>
      <c r="F52" s="104"/>
      <c r="G52" s="104">
        <v>303</v>
      </c>
      <c r="H52" s="104">
        <v>265</v>
      </c>
      <c r="I52" s="104">
        <v>289</v>
      </c>
      <c r="J52" s="104"/>
      <c r="K52" s="104">
        <v>337</v>
      </c>
      <c r="L52" s="104">
        <v>337</v>
      </c>
      <c r="M52" s="104">
        <v>337</v>
      </c>
      <c r="O52" s="101" t="s">
        <v>1</v>
      </c>
      <c r="P52" s="101" t="s">
        <v>1</v>
      </c>
      <c r="Q52" s="104" t="e">
        <v>#REF!</v>
      </c>
    </row>
    <row r="53" spans="1:20" s="95" customFormat="1" ht="14.25" customHeight="1">
      <c r="A53" s="100"/>
      <c r="B53" s="103">
        <v>2003</v>
      </c>
      <c r="C53" s="104">
        <v>338</v>
      </c>
      <c r="D53" s="104">
        <v>292</v>
      </c>
      <c r="E53" s="104">
        <v>323</v>
      </c>
      <c r="F53" s="104"/>
      <c r="G53" s="104">
        <v>304</v>
      </c>
      <c r="H53" s="104">
        <v>277</v>
      </c>
      <c r="I53" s="104">
        <v>294</v>
      </c>
      <c r="J53" s="104"/>
      <c r="K53" s="104">
        <v>338</v>
      </c>
      <c r="L53" s="104">
        <v>346</v>
      </c>
      <c r="M53" s="104">
        <v>339</v>
      </c>
      <c r="O53" s="101" t="s">
        <v>1</v>
      </c>
      <c r="P53" s="101" t="s">
        <v>1</v>
      </c>
      <c r="Q53" s="104" t="e">
        <v>#REF!</v>
      </c>
    </row>
    <row r="54" spans="1:20" s="95" customFormat="1" ht="14.25" customHeight="1">
      <c r="A54" s="100"/>
      <c r="B54" s="103">
        <v>2004</v>
      </c>
      <c r="C54" s="104">
        <v>338</v>
      </c>
      <c r="D54" s="104">
        <v>304</v>
      </c>
      <c r="E54" s="104">
        <v>328</v>
      </c>
      <c r="F54" s="104"/>
      <c r="G54" s="104">
        <v>311</v>
      </c>
      <c r="H54" s="104">
        <v>290</v>
      </c>
      <c r="I54" s="104">
        <v>303</v>
      </c>
      <c r="J54" s="104"/>
      <c r="K54" s="104">
        <v>349</v>
      </c>
      <c r="L54" s="104">
        <v>336</v>
      </c>
      <c r="M54" s="104">
        <v>345</v>
      </c>
      <c r="O54" s="101" t="s">
        <v>1</v>
      </c>
      <c r="P54" s="101" t="s">
        <v>1</v>
      </c>
      <c r="Q54" s="104" t="e">
        <v>#REF!</v>
      </c>
    </row>
    <row r="55" spans="1:20" s="95" customFormat="1" ht="14.25" customHeight="1">
      <c r="A55" s="100"/>
      <c r="B55" s="103">
        <v>2005</v>
      </c>
      <c r="C55" s="104">
        <v>385</v>
      </c>
      <c r="D55" s="104">
        <v>340</v>
      </c>
      <c r="E55" s="104">
        <v>370</v>
      </c>
      <c r="F55" s="104"/>
      <c r="G55" s="104">
        <v>348</v>
      </c>
      <c r="H55" s="104">
        <v>324</v>
      </c>
      <c r="I55" s="104">
        <v>338</v>
      </c>
      <c r="J55" s="104"/>
      <c r="K55" s="104">
        <v>389</v>
      </c>
      <c r="L55" s="104">
        <v>371</v>
      </c>
      <c r="M55" s="104">
        <v>385</v>
      </c>
      <c r="O55" s="101" t="s">
        <v>1</v>
      </c>
      <c r="P55" s="101" t="s">
        <v>1</v>
      </c>
      <c r="Q55" s="104" t="e">
        <v>#REF!</v>
      </c>
    </row>
    <row r="56" spans="1:20" s="95" customFormat="1" ht="14.25" customHeight="1">
      <c r="A56" s="108"/>
      <c r="B56" s="109">
        <v>2006</v>
      </c>
      <c r="C56" s="110">
        <v>476</v>
      </c>
      <c r="D56" s="110">
        <v>399</v>
      </c>
      <c r="E56" s="110">
        <v>443</v>
      </c>
      <c r="F56" s="110"/>
      <c r="G56" s="110">
        <v>422</v>
      </c>
      <c r="H56" s="110">
        <v>372</v>
      </c>
      <c r="I56" s="110">
        <v>395</v>
      </c>
      <c r="J56" s="110"/>
      <c r="K56" s="110">
        <v>480</v>
      </c>
      <c r="L56" s="110">
        <v>436</v>
      </c>
      <c r="M56" s="110">
        <v>465</v>
      </c>
      <c r="N56" s="153"/>
      <c r="O56" s="170" t="s">
        <v>1</v>
      </c>
      <c r="P56" s="170" t="s">
        <v>1</v>
      </c>
      <c r="Q56" s="110" t="e">
        <v>#REF!</v>
      </c>
    </row>
    <row r="57" spans="1:20" s="95" customFormat="1" ht="14.25" customHeight="1">
      <c r="A57" s="100"/>
      <c r="B57" s="103" t="s">
        <v>27</v>
      </c>
      <c r="C57" s="104">
        <v>496.02701847189934</v>
      </c>
      <c r="D57" s="104">
        <v>478.16605167281534</v>
      </c>
      <c r="E57" s="104">
        <v>487.82514516368644</v>
      </c>
      <c r="F57" s="107"/>
      <c r="G57" s="104">
        <v>433.41948648820727</v>
      </c>
      <c r="H57" s="104">
        <v>444.42598366701179</v>
      </c>
      <c r="I57" s="104">
        <v>440.21360893117611</v>
      </c>
      <c r="J57" s="107"/>
      <c r="K57" s="104">
        <v>533.35111732697385</v>
      </c>
      <c r="L57" s="104">
        <v>503.45984061777341</v>
      </c>
      <c r="M57" s="104">
        <v>521.25580815942999</v>
      </c>
      <c r="N57" s="104"/>
      <c r="O57" s="104" t="s">
        <v>1</v>
      </c>
      <c r="P57" s="104" t="s">
        <v>1</v>
      </c>
      <c r="Q57" s="104">
        <v>468.44637520354269</v>
      </c>
    </row>
    <row r="58" spans="1:20" s="95" customFormat="1" ht="14.25" customHeight="1">
      <c r="A58" s="100"/>
      <c r="B58" s="103">
        <v>2008</v>
      </c>
      <c r="C58" s="104">
        <v>553.13522668457642</v>
      </c>
      <c r="D58" s="104">
        <v>551.91630740402832</v>
      </c>
      <c r="E58" s="104">
        <v>552.91597809790244</v>
      </c>
      <c r="F58" s="107"/>
      <c r="G58" s="104">
        <v>507.85155866772601</v>
      </c>
      <c r="H58" s="104">
        <v>512.98909792701522</v>
      </c>
      <c r="I58" s="104">
        <v>510.83426400245571</v>
      </c>
      <c r="J58" s="107"/>
      <c r="K58" s="104">
        <v>590.92839887060052</v>
      </c>
      <c r="L58" s="104">
        <v>557.12273342685671</v>
      </c>
      <c r="M58" s="104">
        <v>575.64800514334866</v>
      </c>
      <c r="N58" s="104"/>
      <c r="O58" s="104" t="s">
        <v>1</v>
      </c>
      <c r="P58" s="104" t="s">
        <v>1</v>
      </c>
      <c r="Q58" s="104">
        <v>533.89799681660998</v>
      </c>
    </row>
    <row r="59" spans="1:20" s="95" customFormat="1" ht="14.25" customHeight="1">
      <c r="A59" s="100"/>
      <c r="B59" s="103">
        <v>2009</v>
      </c>
      <c r="C59" s="104">
        <v>621.91941821111709</v>
      </c>
      <c r="D59" s="104">
        <v>607.87745693982981</v>
      </c>
      <c r="E59" s="104">
        <v>615.82553559999269</v>
      </c>
      <c r="F59" s="107"/>
      <c r="G59" s="104">
        <v>573.19866934541642</v>
      </c>
      <c r="H59" s="104">
        <v>560.0511914175471</v>
      </c>
      <c r="I59" s="104">
        <v>564.55072605318071</v>
      </c>
      <c r="J59" s="107"/>
      <c r="K59" s="104">
        <v>663.01765994968139</v>
      </c>
      <c r="L59" s="104">
        <v>629.8200402928037</v>
      </c>
      <c r="M59" s="104">
        <v>645.75318865995462</v>
      </c>
      <c r="N59" s="104"/>
      <c r="O59" s="104" t="s">
        <v>1</v>
      </c>
      <c r="P59" s="104" t="s">
        <v>1</v>
      </c>
      <c r="Q59" s="104">
        <v>592.66926695938719</v>
      </c>
    </row>
    <row r="60" spans="1:20" s="95" customFormat="1" ht="14.25" customHeight="1">
      <c r="A60" s="100"/>
      <c r="B60" s="103">
        <v>2010</v>
      </c>
      <c r="C60" s="104">
        <v>591.01710115978517</v>
      </c>
      <c r="D60" s="104">
        <v>577.91201302116713</v>
      </c>
      <c r="E60" s="104">
        <v>585.5296282040033</v>
      </c>
      <c r="F60" s="107"/>
      <c r="G60" s="104">
        <v>560.05225441259097</v>
      </c>
      <c r="H60" s="104">
        <v>539.17695358819844</v>
      </c>
      <c r="I60" s="104">
        <v>546.2373216624311</v>
      </c>
      <c r="J60" s="107"/>
      <c r="K60" s="104">
        <v>589.54055619528674</v>
      </c>
      <c r="L60" s="104">
        <v>579.57270059600933</v>
      </c>
      <c r="M60" s="104">
        <v>584.21837711846786</v>
      </c>
      <c r="N60" s="104"/>
      <c r="O60" s="104">
        <v>577.7538418982283</v>
      </c>
      <c r="P60" s="104">
        <v>553.496296957249</v>
      </c>
      <c r="Q60" s="104">
        <v>564.04677662642769</v>
      </c>
    </row>
    <row r="61" spans="1:20" s="95" customFormat="1" ht="14.25" customHeight="1">
      <c r="A61" s="100"/>
      <c r="B61" s="103">
        <v>2011</v>
      </c>
      <c r="C61" s="104">
        <v>640.53031435333821</v>
      </c>
      <c r="D61" s="104">
        <v>616.52983023299782</v>
      </c>
      <c r="E61" s="104">
        <v>630.54582618280074</v>
      </c>
      <c r="F61" s="107"/>
      <c r="G61" s="104">
        <v>614.59212432362062</v>
      </c>
      <c r="H61" s="104">
        <v>570.72544163872067</v>
      </c>
      <c r="I61" s="104">
        <v>585.42086765126135</v>
      </c>
      <c r="J61" s="107"/>
      <c r="K61" s="104">
        <v>641.1993195335881</v>
      </c>
      <c r="L61" s="104">
        <v>611.94524663018512</v>
      </c>
      <c r="M61" s="104">
        <v>625.3795091081389</v>
      </c>
      <c r="N61" s="104"/>
      <c r="O61" s="104">
        <v>629.41316583153196</v>
      </c>
      <c r="P61" s="104">
        <v>586.44953417237059</v>
      </c>
      <c r="Q61" s="104">
        <v>604.87517537133135</v>
      </c>
    </row>
    <row r="62" spans="1:20" s="95" customFormat="1" ht="14.25" customHeight="1">
      <c r="A62" s="100"/>
      <c r="B62" s="103">
        <v>2012</v>
      </c>
      <c r="C62" s="104">
        <v>714.1515255153613</v>
      </c>
      <c r="D62" s="104">
        <v>666.27498677180347</v>
      </c>
      <c r="E62" s="104">
        <v>693.75229069698787</v>
      </c>
      <c r="F62" s="107"/>
      <c r="G62" s="104">
        <v>685.8202000486657</v>
      </c>
      <c r="H62" s="104">
        <v>614.27410997297454</v>
      </c>
      <c r="I62" s="104">
        <v>637.63731143615075</v>
      </c>
      <c r="J62" s="107"/>
      <c r="K62" s="104">
        <v>711.56678778627429</v>
      </c>
      <c r="L62" s="104">
        <v>663.09828305912686</v>
      </c>
      <c r="M62" s="104">
        <v>684.18116690997238</v>
      </c>
      <c r="N62" s="104"/>
      <c r="O62" s="104">
        <v>701.35436288585731</v>
      </c>
      <c r="P62" s="104">
        <v>632.31785110479655</v>
      </c>
      <c r="Q62" s="104">
        <v>661.05621781846912</v>
      </c>
    </row>
    <row r="63" spans="1:20" s="95" customFormat="1" ht="14.25" customHeight="1">
      <c r="A63" s="100"/>
      <c r="B63" s="103">
        <v>2013</v>
      </c>
      <c r="C63" s="104">
        <v>748.26197673431784</v>
      </c>
      <c r="D63" s="104">
        <v>696.3537543328606</v>
      </c>
      <c r="E63" s="104">
        <v>725.67383092428338</v>
      </c>
      <c r="F63" s="107"/>
      <c r="G63" s="104">
        <v>711.38410299536702</v>
      </c>
      <c r="H63" s="104">
        <v>640.38911462221165</v>
      </c>
      <c r="I63" s="104">
        <v>663.5014452504588</v>
      </c>
      <c r="J63" s="107"/>
      <c r="K63" s="104">
        <v>741.59853545387921</v>
      </c>
      <c r="L63" s="104">
        <v>698.58661598203366</v>
      </c>
      <c r="M63" s="104">
        <v>717.47509357047693</v>
      </c>
      <c r="N63" s="104"/>
      <c r="O63" s="104">
        <v>730.70568652170823</v>
      </c>
      <c r="P63" s="104">
        <v>660.38720715065858</v>
      </c>
      <c r="Q63" s="104">
        <v>689.30072982477157</v>
      </c>
    </row>
    <row r="64" spans="1:20" s="95" customFormat="1" ht="14.25" customHeight="1">
      <c r="A64" s="100"/>
      <c r="B64" s="103">
        <v>2014</v>
      </c>
      <c r="C64" s="104">
        <v>762.81217515938636</v>
      </c>
      <c r="D64" s="104">
        <v>710.73414516167577</v>
      </c>
      <c r="E64" s="104">
        <v>739.70929889939612</v>
      </c>
      <c r="F64" s="104"/>
      <c r="G64" s="104">
        <v>710.44298129212541</v>
      </c>
      <c r="H64" s="104">
        <v>649.98792237763155</v>
      </c>
      <c r="I64" s="104">
        <v>669.51738507952393</v>
      </c>
      <c r="J64" s="104"/>
      <c r="K64" s="104">
        <v>764.78380147804171</v>
      </c>
      <c r="L64" s="104">
        <v>714.65453303624247</v>
      </c>
      <c r="M64" s="104">
        <v>736.66681728547485</v>
      </c>
      <c r="N64" s="104"/>
      <c r="O64" s="104">
        <v>738.5302158180458</v>
      </c>
      <c r="P64" s="104">
        <v>671.76457988196864</v>
      </c>
      <c r="Q64" s="104">
        <v>699.13194224746246</v>
      </c>
    </row>
    <row r="65" spans="1:17" s="95" customFormat="1" ht="14.25" customHeight="1">
      <c r="A65" s="100"/>
      <c r="B65" s="103">
        <v>2015</v>
      </c>
      <c r="C65" s="104">
        <v>720.10520213163386</v>
      </c>
      <c r="D65" s="155">
        <v>679.78453387924333</v>
      </c>
      <c r="E65" s="104">
        <v>701.84271510834094</v>
      </c>
      <c r="F65" s="104"/>
      <c r="G65" s="104">
        <v>666.94621622237173</v>
      </c>
      <c r="H65" s="104">
        <v>608.7349314381695</v>
      </c>
      <c r="I65" s="104">
        <v>628.48981053370812</v>
      </c>
      <c r="J65" s="104"/>
      <c r="K65" s="104">
        <v>718.52531284367387</v>
      </c>
      <c r="L65" s="104">
        <v>690.03192777549498</v>
      </c>
      <c r="M65" s="104">
        <v>702.86183370303934</v>
      </c>
      <c r="N65" s="104"/>
      <c r="O65" s="104">
        <v>694.17118665231965</v>
      </c>
      <c r="P65" s="104">
        <v>634.62778983444468</v>
      </c>
      <c r="Q65" s="104">
        <v>659.09807797056101</v>
      </c>
    </row>
    <row r="66" spans="1:17" s="95" customFormat="1" ht="14.25" customHeight="1">
      <c r="A66" s="100"/>
      <c r="B66" s="103">
        <v>2016</v>
      </c>
      <c r="C66" s="104">
        <v>640.82970974928287</v>
      </c>
      <c r="D66" s="104">
        <v>629.88883560512181</v>
      </c>
      <c r="E66" s="104">
        <v>635.87348862604995</v>
      </c>
      <c r="F66" s="104"/>
      <c r="G66" s="104">
        <v>586.33386023743935</v>
      </c>
      <c r="H66" s="104">
        <v>538.60440258562437</v>
      </c>
      <c r="I66" s="104">
        <v>554.92259945462604</v>
      </c>
      <c r="J66" s="104"/>
      <c r="K66" s="104">
        <v>641.47510003609955</v>
      </c>
      <c r="L66" s="104">
        <v>645.72490346621748</v>
      </c>
      <c r="M66" s="104">
        <v>643.74255360981579</v>
      </c>
      <c r="N66" s="104"/>
      <c r="O66" s="104">
        <v>613.48485702518997</v>
      </c>
      <c r="P66" s="104">
        <v>570.11618660083104</v>
      </c>
      <c r="Q66" s="104">
        <v>587.95103414805237</v>
      </c>
    </row>
    <row r="67" spans="1:17" s="95" customFormat="1" ht="14.25" customHeight="1">
      <c r="A67" s="100"/>
      <c r="B67" s="103">
        <v>2017</v>
      </c>
      <c r="C67" s="104">
        <v>616.90040830818396</v>
      </c>
      <c r="D67" s="104">
        <v>614.23752884786086</v>
      </c>
      <c r="E67" s="104">
        <v>615.12515533463522</v>
      </c>
      <c r="F67" s="104"/>
      <c r="G67" s="104">
        <v>568.96857802236821</v>
      </c>
      <c r="H67" s="104">
        <v>528.13775963074738</v>
      </c>
      <c r="I67" s="104">
        <v>539.67690395881414</v>
      </c>
      <c r="J67" s="104"/>
      <c r="K67" s="104">
        <v>567.19332504881947</v>
      </c>
      <c r="L67" s="104">
        <v>557.42943369430145</v>
      </c>
      <c r="M67" s="104">
        <v>560.09231315462455</v>
      </c>
      <c r="N67" s="104"/>
      <c r="O67" s="104">
        <v>582.28297532398369</v>
      </c>
      <c r="P67" s="104">
        <v>547.66554233978343</v>
      </c>
      <c r="Q67" s="104">
        <v>559.20468666785018</v>
      </c>
    </row>
    <row r="68" spans="1:17" s="95" customFormat="1" ht="14.25" customHeight="1">
      <c r="A68" s="100"/>
      <c r="B68" s="103">
        <v>2018</v>
      </c>
      <c r="C68" s="104">
        <v>626.61064669507778</v>
      </c>
      <c r="D68" s="104">
        <v>619.69071907042667</v>
      </c>
      <c r="E68" s="104">
        <v>622.83974467701682</v>
      </c>
      <c r="F68" s="104"/>
      <c r="G68" s="104">
        <v>581.20536485269599</v>
      </c>
      <c r="H68" s="104">
        <v>540.30867256536499</v>
      </c>
      <c r="I68" s="104">
        <v>549.98611123054809</v>
      </c>
      <c r="J68" s="104"/>
      <c r="K68" s="104">
        <v>547.61743996897985</v>
      </c>
      <c r="L68" s="104">
        <v>541.02522203104354</v>
      </c>
      <c r="M68" s="104">
        <v>543.10699111227609</v>
      </c>
      <c r="N68" s="104"/>
      <c r="O68" s="104">
        <v>588.81667001715959</v>
      </c>
      <c r="P68" s="104">
        <v>551.64994607135975</v>
      </c>
      <c r="Q68" s="104">
        <v>562.36272186668089</v>
      </c>
    </row>
    <row r="69" spans="1:17" s="95" customFormat="1" ht="14.25" customHeight="1">
      <c r="A69" s="100"/>
      <c r="B69" s="103">
        <v>2019</v>
      </c>
      <c r="C69" s="104">
        <v>617</v>
      </c>
      <c r="D69" s="104">
        <v>606</v>
      </c>
      <c r="E69" s="104">
        <v>611</v>
      </c>
      <c r="F69" s="104"/>
      <c r="G69" s="104">
        <v>575</v>
      </c>
      <c r="H69" s="104">
        <v>542</v>
      </c>
      <c r="I69" s="104">
        <v>549</v>
      </c>
      <c r="J69" s="104"/>
      <c r="K69" s="104">
        <v>590</v>
      </c>
      <c r="L69" s="104">
        <v>585</v>
      </c>
      <c r="M69" s="104">
        <v>587</v>
      </c>
      <c r="N69" s="104"/>
      <c r="O69" s="104">
        <v>589</v>
      </c>
      <c r="P69" s="104">
        <v>557</v>
      </c>
      <c r="Q69" s="104" t="e">
        <v>#REF!</v>
      </c>
    </row>
    <row r="70" spans="1:17" s="95" customFormat="1" ht="16" customHeight="1">
      <c r="A70" s="112" t="s">
        <v>2</v>
      </c>
      <c r="B70" s="116"/>
      <c r="C70" s="116"/>
      <c r="D70" s="116"/>
      <c r="E70" s="116"/>
      <c r="F70" s="116"/>
      <c r="G70" s="116"/>
      <c r="H70" s="116"/>
      <c r="I70" s="116"/>
      <c r="J70" s="116"/>
      <c r="K70" s="116"/>
      <c r="L70" s="116"/>
      <c r="M70" s="116"/>
      <c r="N70" s="116"/>
      <c r="O70" s="116"/>
      <c r="P70" s="116"/>
      <c r="Q70" s="116"/>
    </row>
    <row r="71" spans="1:17" s="95" customFormat="1" ht="14.25" customHeight="1" thickBot="1">
      <c r="A71" s="117"/>
      <c r="B71" s="117" t="s">
        <v>49</v>
      </c>
      <c r="C71" s="118">
        <v>-1.2827435847286759</v>
      </c>
      <c r="D71" s="118">
        <v>-1.93201455472065</v>
      </c>
      <c r="E71" s="118">
        <v>-1.7544670602426566</v>
      </c>
      <c r="F71" s="118"/>
      <c r="G71" s="118">
        <v>-0.89623035011122987</v>
      </c>
      <c r="H71" s="118">
        <v>0.44881411089918138</v>
      </c>
      <c r="I71" s="118">
        <v>-3.0006144945272945E-2</v>
      </c>
      <c r="J71" s="118"/>
      <c r="K71" s="118">
        <v>8.0638537055991435</v>
      </c>
      <c r="L71" s="118">
        <v>8.3927814765280946</v>
      </c>
      <c r="M71" s="118">
        <v>8.2806423067960004</v>
      </c>
      <c r="N71" s="118"/>
      <c r="O71" s="118">
        <v>0.2835886236838171</v>
      </c>
      <c r="P71" s="118">
        <v>1.2332422001217358</v>
      </c>
      <c r="Q71" s="118" t="e">
        <v>#REF!</v>
      </c>
    </row>
    <row r="72" spans="1:17" s="95" customFormat="1" ht="15" customHeight="1" thickTop="1">
      <c r="A72" s="100"/>
      <c r="B72" s="101"/>
      <c r="C72" s="101"/>
      <c r="D72" s="101"/>
      <c r="E72" s="101"/>
      <c r="F72" s="101"/>
      <c r="G72" s="101"/>
      <c r="H72" s="101"/>
      <c r="I72" s="101"/>
      <c r="J72" s="101"/>
      <c r="K72" s="101"/>
      <c r="L72" s="101"/>
      <c r="M72" s="101"/>
    </row>
    <row r="73" spans="1:17" s="95" customFormat="1" ht="15" customHeight="1">
      <c r="A73" s="100"/>
      <c r="B73" s="101"/>
      <c r="C73" s="101"/>
      <c r="D73" s="101"/>
      <c r="E73" s="101"/>
      <c r="F73" s="101"/>
      <c r="G73" s="101"/>
      <c r="H73" s="101"/>
      <c r="I73" s="101"/>
      <c r="J73" s="101"/>
      <c r="K73" s="101"/>
      <c r="L73" s="101"/>
      <c r="M73" s="101"/>
    </row>
    <row r="74" spans="1:17" s="95" customFormat="1" ht="15" customHeight="1">
      <c r="A74" s="100"/>
      <c r="B74" s="101"/>
      <c r="C74" s="101"/>
      <c r="D74" s="101"/>
      <c r="E74" s="101"/>
      <c r="F74" s="101"/>
      <c r="G74" s="101"/>
      <c r="H74" s="101"/>
      <c r="I74" s="101"/>
      <c r="J74" s="101"/>
      <c r="K74" s="101"/>
      <c r="L74" s="101"/>
      <c r="M74" s="101"/>
    </row>
    <row r="75" spans="1:17" s="95" customFormat="1" ht="15" customHeight="1">
      <c r="A75" s="100"/>
      <c r="B75" s="101"/>
      <c r="C75" s="101"/>
      <c r="D75" s="101"/>
      <c r="E75" s="101"/>
      <c r="F75" s="101"/>
      <c r="G75" s="101"/>
      <c r="H75" s="101"/>
      <c r="I75" s="101"/>
      <c r="J75" s="101"/>
      <c r="K75" s="101"/>
      <c r="L75" s="101"/>
      <c r="M75" s="101"/>
    </row>
    <row r="76" spans="1:17" s="95" customFormat="1" ht="15" customHeight="1">
      <c r="A76" s="100"/>
      <c r="B76" s="101"/>
      <c r="C76" s="101"/>
      <c r="D76" s="101"/>
      <c r="E76" s="101"/>
      <c r="F76" s="101"/>
      <c r="G76" s="101"/>
      <c r="H76" s="101"/>
      <c r="I76" s="101"/>
      <c r="J76" s="101"/>
      <c r="K76" s="101"/>
      <c r="L76" s="101"/>
      <c r="M76" s="101"/>
    </row>
    <row r="77" spans="1:17" s="91" customFormat="1" ht="15" customHeight="1">
      <c r="B77" s="119"/>
      <c r="N77" s="95"/>
      <c r="O77" s="95"/>
      <c r="P77" s="95"/>
      <c r="Q77" s="95"/>
    </row>
    <row r="78" spans="1:17" s="91" customFormat="1" ht="15" customHeight="1">
      <c r="B78" s="119"/>
      <c r="Q78" s="92"/>
    </row>
    <row r="79" spans="1:17" s="91" customFormat="1" ht="18" customHeight="1">
      <c r="B79" s="119"/>
      <c r="Q79" s="92"/>
    </row>
    <row r="80" spans="1:17" s="91" customFormat="1" ht="15" customHeight="1">
      <c r="A80" s="92" t="s">
        <v>47</v>
      </c>
      <c r="B80" s="119"/>
      <c r="Q80" s="92"/>
    </row>
    <row r="81" spans="1:17" s="91" customFormat="1" ht="15" customHeight="1">
      <c r="A81" s="87" t="s">
        <v>45</v>
      </c>
      <c r="B81" s="119"/>
      <c r="Q81" s="92"/>
    </row>
    <row r="82" spans="1:17" s="91" customFormat="1" ht="15" customHeight="1">
      <c r="B82" s="119"/>
      <c r="Q82" s="92"/>
    </row>
    <row r="83" spans="1:17" s="91" customFormat="1" ht="15" customHeight="1">
      <c r="B83" s="119"/>
      <c r="Q83" s="92"/>
    </row>
    <row r="84" spans="1:17" s="91" customFormat="1" ht="15" customHeight="1">
      <c r="A84" s="120" t="s">
        <v>28</v>
      </c>
      <c r="B84" s="119"/>
      <c r="Q84" s="92"/>
    </row>
    <row r="85" spans="1:17" s="91" customFormat="1" ht="15" customHeight="1">
      <c r="B85" s="119"/>
      <c r="Q85" s="92"/>
    </row>
    <row r="86" spans="1:17" s="91" customFormat="1">
      <c r="B86" s="119"/>
      <c r="Q86" s="92"/>
    </row>
    <row r="87" spans="1:17" s="91" customFormat="1">
      <c r="B87" s="119"/>
      <c r="Q87" s="92"/>
    </row>
    <row r="88" spans="1:17" s="91" customFormat="1">
      <c r="B88" s="119"/>
      <c r="Q88" s="92"/>
    </row>
    <row r="89" spans="1:17" s="91" customFormat="1">
      <c r="B89" s="119"/>
      <c r="Q89" s="92"/>
    </row>
    <row r="90" spans="1:17" s="91" customFormat="1">
      <c r="B90" s="119"/>
      <c r="Q90" s="92"/>
    </row>
    <row r="91" spans="1:17" s="91" customFormat="1">
      <c r="B91" s="119"/>
      <c r="Q91" s="92"/>
    </row>
    <row r="92" spans="1:17" s="91" customFormat="1">
      <c r="B92" s="119"/>
      <c r="Q92" s="92"/>
    </row>
    <row r="93" spans="1:17" s="91" customFormat="1">
      <c r="B93" s="119"/>
      <c r="Q93" s="92"/>
    </row>
    <row r="94" spans="1:17" s="91" customFormat="1">
      <c r="B94" s="119"/>
      <c r="Q94" s="92"/>
    </row>
    <row r="95" spans="1:17" s="91" customFormat="1">
      <c r="B95" s="119"/>
      <c r="Q95" s="92"/>
    </row>
    <row r="96" spans="1:17" s="91" customFormat="1">
      <c r="B96" s="119"/>
      <c r="Q96" s="92"/>
    </row>
    <row r="97" spans="2:17" s="91" customFormat="1">
      <c r="B97" s="119"/>
      <c r="Q97" s="92"/>
    </row>
    <row r="98" spans="2:17" s="91" customFormat="1">
      <c r="B98" s="119"/>
      <c r="Q98" s="92"/>
    </row>
    <row r="99" spans="2:17" s="91" customFormat="1">
      <c r="B99" s="119"/>
      <c r="Q99" s="92"/>
    </row>
    <row r="100" spans="2:17" s="91" customFormat="1">
      <c r="B100" s="119"/>
      <c r="Q100" s="92"/>
    </row>
    <row r="101" spans="2:17" s="91" customFormat="1">
      <c r="B101" s="119"/>
      <c r="Q101" s="92"/>
    </row>
    <row r="102" spans="2:17" s="91" customFormat="1">
      <c r="B102" s="119"/>
      <c r="Q102" s="92"/>
    </row>
    <row r="103" spans="2:17" s="91" customFormat="1">
      <c r="B103" s="119"/>
      <c r="Q103" s="92"/>
    </row>
    <row r="104" spans="2:17" s="91" customFormat="1">
      <c r="B104" s="119"/>
      <c r="Q104" s="92"/>
    </row>
    <row r="105" spans="2:17" s="91" customFormat="1">
      <c r="B105" s="119"/>
      <c r="Q105" s="92"/>
    </row>
    <row r="106" spans="2:17" s="91" customFormat="1">
      <c r="B106" s="119"/>
      <c r="Q106" s="92"/>
    </row>
    <row r="107" spans="2:17" s="91" customFormat="1">
      <c r="B107" s="119"/>
      <c r="Q107" s="92"/>
    </row>
    <row r="108" spans="2:17" s="91" customFormat="1">
      <c r="B108" s="119"/>
      <c r="Q108" s="92"/>
    </row>
    <row r="109" spans="2:17" s="91" customFormat="1">
      <c r="B109" s="119"/>
      <c r="Q109" s="92"/>
    </row>
    <row r="110" spans="2:17" s="91" customFormat="1">
      <c r="B110" s="119"/>
      <c r="Q110" s="92"/>
    </row>
    <row r="111" spans="2:17" s="91" customFormat="1">
      <c r="B111" s="119"/>
      <c r="Q111" s="92"/>
    </row>
    <row r="112" spans="2:17" s="91" customFormat="1">
      <c r="B112" s="119"/>
      <c r="Q112" s="92"/>
    </row>
    <row r="113" spans="2:17" s="91" customFormat="1">
      <c r="B113" s="119"/>
      <c r="Q113" s="92"/>
    </row>
    <row r="114" spans="2:17" s="91" customFormat="1">
      <c r="B114" s="119"/>
      <c r="Q114" s="92"/>
    </row>
    <row r="115" spans="2:17" s="91" customFormat="1">
      <c r="B115" s="119"/>
      <c r="Q115" s="92"/>
    </row>
    <row r="116" spans="2:17" s="91" customFormat="1">
      <c r="B116" s="119"/>
      <c r="Q116" s="92"/>
    </row>
    <row r="117" spans="2:17" s="91" customFormat="1">
      <c r="B117" s="119"/>
      <c r="Q117" s="92"/>
    </row>
    <row r="118" spans="2:17" s="91" customFormat="1">
      <c r="B118" s="119"/>
      <c r="Q118" s="92"/>
    </row>
    <row r="119" spans="2:17" s="91" customFormat="1">
      <c r="B119" s="119"/>
      <c r="Q119" s="92"/>
    </row>
    <row r="120" spans="2:17" s="91" customFormat="1">
      <c r="B120" s="119"/>
      <c r="Q120" s="92"/>
    </row>
    <row r="121" spans="2:17" s="91" customFormat="1">
      <c r="B121" s="119"/>
      <c r="Q121" s="92"/>
    </row>
    <row r="122" spans="2:17" s="91" customFormat="1">
      <c r="B122" s="119"/>
      <c r="Q122" s="92"/>
    </row>
    <row r="123" spans="2:17" s="91" customFormat="1">
      <c r="B123" s="119"/>
      <c r="Q123" s="92"/>
    </row>
    <row r="124" spans="2:17" s="91" customFormat="1">
      <c r="B124" s="119"/>
      <c r="Q124" s="92"/>
    </row>
    <row r="125" spans="2:17" s="91" customFormat="1">
      <c r="B125" s="119"/>
      <c r="Q125" s="92"/>
    </row>
    <row r="126" spans="2:17" s="91" customFormat="1">
      <c r="B126" s="119"/>
      <c r="Q126" s="92"/>
    </row>
    <row r="127" spans="2:17" s="91" customFormat="1">
      <c r="B127" s="119"/>
      <c r="Q127" s="92"/>
    </row>
    <row r="128" spans="2:17" s="91" customFormat="1">
      <c r="B128" s="119"/>
      <c r="Q128" s="92"/>
    </row>
    <row r="129" spans="2:17" s="91" customFormat="1">
      <c r="B129" s="119"/>
      <c r="Q129" s="92"/>
    </row>
    <row r="130" spans="2:17" s="91" customFormat="1">
      <c r="B130" s="119"/>
      <c r="Q130" s="92"/>
    </row>
    <row r="131" spans="2:17" s="91" customFormat="1">
      <c r="B131" s="119"/>
      <c r="Q131" s="92"/>
    </row>
    <row r="132" spans="2:17" s="91" customFormat="1">
      <c r="B132" s="119"/>
      <c r="Q132" s="92"/>
    </row>
    <row r="133" spans="2:17" s="91" customFormat="1">
      <c r="B133" s="119"/>
      <c r="Q133" s="92"/>
    </row>
    <row r="134" spans="2:17" s="91" customFormat="1">
      <c r="B134" s="119"/>
      <c r="Q134" s="92"/>
    </row>
    <row r="135" spans="2:17" s="91" customFormat="1">
      <c r="B135" s="119"/>
      <c r="Q135" s="92"/>
    </row>
    <row r="136" spans="2:17" s="91" customFormat="1">
      <c r="B136" s="119"/>
      <c r="Q136" s="92"/>
    </row>
    <row r="137" spans="2:17" s="91" customFormat="1">
      <c r="B137" s="119"/>
      <c r="Q137" s="92"/>
    </row>
    <row r="138" spans="2:17" s="91" customFormat="1">
      <c r="B138" s="119"/>
      <c r="Q138" s="92"/>
    </row>
    <row r="139" spans="2:17" s="91" customFormat="1">
      <c r="B139" s="119"/>
      <c r="Q139" s="92"/>
    </row>
    <row r="140" spans="2:17" s="91" customFormat="1">
      <c r="B140" s="119"/>
      <c r="Q140" s="92"/>
    </row>
    <row r="141" spans="2:17" s="91" customFormat="1">
      <c r="B141" s="119"/>
      <c r="Q141" s="92"/>
    </row>
    <row r="142" spans="2:17" s="91" customFormat="1">
      <c r="B142" s="119"/>
      <c r="Q142" s="92"/>
    </row>
    <row r="143" spans="2:17" s="91" customFormat="1">
      <c r="B143" s="119"/>
      <c r="Q143" s="92"/>
    </row>
    <row r="144" spans="2:17" s="91" customFormat="1">
      <c r="B144" s="119"/>
      <c r="Q144" s="92"/>
    </row>
    <row r="145" spans="2:17" s="91" customFormat="1">
      <c r="B145" s="119"/>
      <c r="Q145" s="92"/>
    </row>
    <row r="146" spans="2:17" s="91" customFormat="1">
      <c r="B146" s="119"/>
      <c r="Q146" s="92"/>
    </row>
    <row r="147" spans="2:17" s="91" customFormat="1">
      <c r="B147" s="119"/>
      <c r="Q147" s="92"/>
    </row>
    <row r="148" spans="2:17" s="91" customFormat="1">
      <c r="B148" s="119"/>
      <c r="Q148" s="92"/>
    </row>
    <row r="149" spans="2:17" s="91" customFormat="1">
      <c r="B149" s="119"/>
      <c r="Q149" s="92"/>
    </row>
    <row r="150" spans="2:17" s="91" customFormat="1">
      <c r="B150" s="119"/>
      <c r="Q150" s="92"/>
    </row>
    <row r="151" spans="2:17" s="91" customFormat="1">
      <c r="B151" s="119"/>
      <c r="Q151" s="92"/>
    </row>
    <row r="152" spans="2:17" s="91" customFormat="1">
      <c r="B152" s="119"/>
      <c r="Q152" s="92"/>
    </row>
    <row r="153" spans="2:17" s="91" customFormat="1">
      <c r="B153" s="119"/>
      <c r="Q153" s="92"/>
    </row>
    <row r="154" spans="2:17" s="91" customFormat="1">
      <c r="B154" s="119"/>
      <c r="Q154" s="92"/>
    </row>
    <row r="155" spans="2:17" s="91" customFormat="1">
      <c r="B155" s="119"/>
      <c r="Q155" s="92"/>
    </row>
    <row r="156" spans="2:17" s="91" customFormat="1">
      <c r="B156" s="119"/>
      <c r="Q156" s="92"/>
    </row>
    <row r="157" spans="2:17" s="91" customFormat="1">
      <c r="B157" s="119"/>
      <c r="Q157" s="92"/>
    </row>
    <row r="158" spans="2:17" s="91" customFormat="1">
      <c r="B158" s="119"/>
      <c r="Q158" s="92"/>
    </row>
    <row r="159" spans="2:17" s="91" customFormat="1">
      <c r="B159" s="119"/>
      <c r="Q159" s="92"/>
    </row>
    <row r="160" spans="2:17" s="91" customFormat="1">
      <c r="B160" s="119"/>
      <c r="Q160" s="92"/>
    </row>
    <row r="161" spans="2:17" s="91" customFormat="1">
      <c r="B161" s="119"/>
      <c r="Q161" s="92"/>
    </row>
    <row r="162" spans="2:17" s="91" customFormat="1">
      <c r="B162" s="119"/>
      <c r="Q162" s="92"/>
    </row>
    <row r="163" spans="2:17" s="91" customFormat="1">
      <c r="B163" s="119"/>
      <c r="Q163" s="92"/>
    </row>
    <row r="164" spans="2:17" s="91" customFormat="1">
      <c r="B164" s="119"/>
      <c r="Q164" s="92"/>
    </row>
    <row r="165" spans="2:17" s="91" customFormat="1">
      <c r="B165" s="119"/>
      <c r="Q165" s="92"/>
    </row>
    <row r="166" spans="2:17" s="91" customFormat="1">
      <c r="B166" s="119"/>
      <c r="Q166" s="92"/>
    </row>
    <row r="167" spans="2:17" s="91" customFormat="1">
      <c r="B167" s="119"/>
      <c r="Q167" s="92"/>
    </row>
    <row r="168" spans="2:17" s="91" customFormat="1">
      <c r="B168" s="119"/>
      <c r="Q168" s="92"/>
    </row>
    <row r="169" spans="2:17" s="91" customFormat="1">
      <c r="B169" s="119"/>
      <c r="Q169" s="92"/>
    </row>
    <row r="170" spans="2:17" s="91" customFormat="1">
      <c r="B170" s="119"/>
      <c r="Q170" s="92"/>
    </row>
    <row r="171" spans="2:17" s="91" customFormat="1">
      <c r="B171" s="119"/>
      <c r="Q171" s="92"/>
    </row>
    <row r="172" spans="2:17" s="91" customFormat="1">
      <c r="B172" s="119"/>
      <c r="Q172" s="92"/>
    </row>
    <row r="173" spans="2:17" s="91" customFormat="1">
      <c r="B173" s="119"/>
      <c r="Q173" s="92"/>
    </row>
    <row r="174" spans="2:17" s="91" customFormat="1">
      <c r="B174" s="119"/>
      <c r="Q174" s="92"/>
    </row>
    <row r="175" spans="2:17" s="91" customFormat="1">
      <c r="B175" s="119"/>
      <c r="Q175" s="92"/>
    </row>
    <row r="176" spans="2:17" s="91" customFormat="1">
      <c r="B176" s="119"/>
      <c r="Q176" s="92"/>
    </row>
    <row r="177" spans="2:17" s="91" customFormat="1">
      <c r="B177" s="119"/>
      <c r="Q177" s="92"/>
    </row>
    <row r="178" spans="2:17" s="91" customFormat="1">
      <c r="B178" s="119"/>
      <c r="Q178" s="92"/>
    </row>
    <row r="179" spans="2:17" s="91" customFormat="1">
      <c r="B179" s="119"/>
      <c r="Q179" s="92"/>
    </row>
    <row r="180" spans="2:17" s="91" customFormat="1">
      <c r="B180" s="119"/>
      <c r="Q180" s="92"/>
    </row>
    <row r="181" spans="2:17" s="91" customFormat="1">
      <c r="B181" s="119"/>
      <c r="Q181" s="92"/>
    </row>
    <row r="182" spans="2:17" s="91" customFormat="1">
      <c r="B182" s="119"/>
      <c r="Q182" s="92"/>
    </row>
    <row r="183" spans="2:17" s="91" customFormat="1">
      <c r="B183" s="119"/>
      <c r="Q183" s="92"/>
    </row>
    <row r="184" spans="2:17" s="91" customFormat="1">
      <c r="B184" s="119"/>
      <c r="Q184" s="92"/>
    </row>
    <row r="185" spans="2:17" s="91" customFormat="1">
      <c r="B185" s="119"/>
      <c r="Q185" s="92"/>
    </row>
    <row r="186" spans="2:17" s="91" customFormat="1">
      <c r="B186" s="119"/>
      <c r="Q186" s="92"/>
    </row>
    <row r="187" spans="2:17" s="91" customFormat="1">
      <c r="B187" s="119"/>
      <c r="Q187" s="92"/>
    </row>
    <row r="188" spans="2:17" s="91" customFormat="1">
      <c r="B188" s="119"/>
      <c r="Q188" s="92"/>
    </row>
    <row r="189" spans="2:17" s="91" customFormat="1">
      <c r="B189" s="119"/>
      <c r="Q189" s="92"/>
    </row>
    <row r="190" spans="2:17" s="91" customFormat="1">
      <c r="B190" s="119"/>
      <c r="Q190" s="92"/>
    </row>
    <row r="191" spans="2:17" s="91" customFormat="1">
      <c r="B191" s="119"/>
      <c r="Q191" s="92"/>
    </row>
    <row r="192" spans="2:17" s="91" customFormat="1">
      <c r="B192" s="119"/>
      <c r="Q192" s="92"/>
    </row>
    <row r="193" spans="2:17" s="91" customFormat="1">
      <c r="B193" s="119"/>
      <c r="Q193" s="92"/>
    </row>
    <row r="194" spans="2:17" s="91" customFormat="1">
      <c r="B194" s="119"/>
      <c r="Q194" s="92"/>
    </row>
    <row r="195" spans="2:17" s="91" customFormat="1">
      <c r="B195" s="119"/>
      <c r="Q195" s="92"/>
    </row>
    <row r="196" spans="2:17" s="91" customFormat="1">
      <c r="B196" s="119"/>
      <c r="Q196" s="92"/>
    </row>
    <row r="197" spans="2:17" s="91" customFormat="1">
      <c r="B197" s="119"/>
      <c r="Q197" s="92"/>
    </row>
    <row r="198" spans="2:17" s="91" customFormat="1">
      <c r="B198" s="119"/>
      <c r="Q198" s="92"/>
    </row>
    <row r="199" spans="2:17" s="91" customFormat="1">
      <c r="B199" s="119"/>
      <c r="Q199" s="92"/>
    </row>
    <row r="200" spans="2:17" s="91" customFormat="1">
      <c r="B200" s="119"/>
      <c r="Q200" s="92"/>
    </row>
    <row r="201" spans="2:17" s="91" customFormat="1">
      <c r="B201" s="119"/>
      <c r="Q201" s="92"/>
    </row>
    <row r="202" spans="2:17" s="91" customFormat="1">
      <c r="B202" s="119"/>
      <c r="Q202" s="92"/>
    </row>
    <row r="203" spans="2:17" s="91" customFormat="1">
      <c r="B203" s="119"/>
      <c r="Q203" s="92"/>
    </row>
    <row r="204" spans="2:17" s="91" customFormat="1">
      <c r="B204" s="119"/>
      <c r="Q204" s="92"/>
    </row>
    <row r="205" spans="2:17" s="91" customFormat="1">
      <c r="B205" s="119"/>
      <c r="Q205" s="92"/>
    </row>
    <row r="206" spans="2:17" s="91" customFormat="1">
      <c r="B206" s="119"/>
      <c r="Q206" s="92"/>
    </row>
    <row r="207" spans="2:17" s="91" customFormat="1">
      <c r="B207" s="119"/>
      <c r="Q207" s="92"/>
    </row>
    <row r="208" spans="2:17" s="91" customFormat="1">
      <c r="B208" s="119"/>
      <c r="Q208" s="92"/>
    </row>
    <row r="209" spans="2:17" s="91" customFormat="1">
      <c r="B209" s="119"/>
      <c r="Q209" s="92"/>
    </row>
    <row r="210" spans="2:17" s="91" customFormat="1">
      <c r="B210" s="119"/>
      <c r="Q210" s="92"/>
    </row>
    <row r="211" spans="2:17" s="91" customFormat="1">
      <c r="B211" s="119"/>
      <c r="Q211" s="92"/>
    </row>
    <row r="212" spans="2:17" s="91" customFormat="1">
      <c r="B212" s="119"/>
      <c r="Q212" s="92"/>
    </row>
    <row r="213" spans="2:17" s="91" customFormat="1">
      <c r="B213" s="119"/>
      <c r="Q213" s="92"/>
    </row>
    <row r="214" spans="2:17" s="91" customFormat="1">
      <c r="B214" s="119"/>
      <c r="Q214" s="92"/>
    </row>
    <row r="215" spans="2:17" s="91" customFormat="1">
      <c r="B215" s="119"/>
      <c r="Q215" s="92"/>
    </row>
  </sheetData>
  <mergeCells count="4">
    <mergeCell ref="C4:E4"/>
    <mergeCell ref="G4:I4"/>
    <mergeCell ref="K4:M4"/>
    <mergeCell ref="A1:M1"/>
  </mergeCells>
  <phoneticPr fontId="0" type="noConversion"/>
  <hyperlinks>
    <hyperlink ref="A84" location="Contents!A1" display="Return to Contents Page" xr:uid="{00000000-0004-0000-0400-000000000000}"/>
  </hyperlinks>
  <printOptions horizontalCentered="1"/>
  <pageMargins left="0.78740157480314965" right="0.78740157480314965" top="0.78740157480314965" bottom="0.78740157480314965" header="0.51181102362204722" footer="0.51181102362204722"/>
  <pageSetup paperSize="9" scale="77"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A841F-7E3E-4351-8215-405A79C014CD}">
  <sheetPr>
    <tabColor theme="4" tint="0.39997558519241921"/>
  </sheetPr>
  <dimension ref="A1:AG201"/>
  <sheetViews>
    <sheetView zoomScaleNormal="100" workbookViewId="0">
      <selection activeCell="C6" sqref="C6"/>
    </sheetView>
  </sheetViews>
  <sheetFormatPr defaultColWidth="9.1796875" defaultRowHeight="12.5"/>
  <cols>
    <col min="1" max="1" width="2.453125" style="80" customWidth="1"/>
    <col min="2" max="2" width="9.54296875" style="80" bestFit="1" customWidth="1"/>
    <col min="3" max="3" width="9" style="80" bestFit="1" customWidth="1"/>
    <col min="4" max="4" width="7.81640625" style="80" customWidth="1"/>
    <col min="5" max="5" width="7.1796875" style="80" customWidth="1"/>
    <col min="6" max="6" width="1.1796875" style="80" customWidth="1"/>
    <col min="7" max="7" width="8.453125" style="80" customWidth="1"/>
    <col min="8" max="8" width="9.453125" style="80" bestFit="1" customWidth="1"/>
    <col min="9" max="9" width="6.453125" style="80" customWidth="1"/>
    <col min="10" max="10" width="1.54296875" style="80" customWidth="1"/>
    <col min="11" max="11" width="8.453125" style="80" bestFit="1" customWidth="1"/>
    <col min="12" max="12" width="9.453125" style="80" bestFit="1" customWidth="1"/>
    <col min="13" max="13" width="6.54296875" style="80" customWidth="1"/>
    <col min="14" max="14" width="1.54296875" style="80" customWidth="1"/>
    <col min="15" max="15" width="8.453125" style="80" bestFit="1" customWidth="1"/>
    <col min="16" max="16" width="9.453125" style="80" bestFit="1" customWidth="1"/>
    <col min="17" max="17" width="6.54296875" style="81" bestFit="1" customWidth="1"/>
    <col min="18" max="18" width="9" style="80" customWidth="1"/>
    <col min="19" max="22" width="9.1796875" style="80"/>
    <col min="23" max="23" width="11" style="80" customWidth="1"/>
    <col min="24" max="16384" width="9.1796875" style="80"/>
  </cols>
  <sheetData>
    <row r="1" spans="1:33" s="90" customFormat="1" ht="18" customHeight="1">
      <c r="A1" s="167" t="s">
        <v>42</v>
      </c>
      <c r="B1" s="167"/>
      <c r="C1" s="167"/>
      <c r="D1" s="167"/>
      <c r="E1" s="167"/>
      <c r="F1" s="167"/>
      <c r="G1" s="167"/>
      <c r="H1" s="167"/>
      <c r="I1" s="167"/>
      <c r="J1" s="167"/>
      <c r="K1" s="167"/>
      <c r="L1" s="167"/>
      <c r="M1" s="167"/>
      <c r="N1" s="167"/>
      <c r="O1" s="167"/>
      <c r="P1" s="167"/>
      <c r="Q1" s="167"/>
      <c r="R1"/>
    </row>
    <row r="2" spans="1:33" s="90" customFormat="1" ht="18" customHeight="1">
      <c r="A2" s="126"/>
      <c r="B2" s="260" t="s">
        <v>41</v>
      </c>
      <c r="C2" s="260"/>
      <c r="D2" s="260"/>
      <c r="E2" s="260"/>
      <c r="F2" s="260"/>
      <c r="G2" s="260"/>
      <c r="H2" s="260"/>
      <c r="I2" s="260"/>
      <c r="J2" s="260"/>
      <c r="K2" s="260"/>
      <c r="L2" s="260"/>
      <c r="M2" s="260"/>
      <c r="N2" s="260"/>
      <c r="O2" s="260"/>
      <c r="P2" s="260"/>
      <c r="Q2" s="260"/>
    </row>
    <row r="3" spans="1:33" s="90" customFormat="1" ht="18" customHeight="1">
      <c r="A3" s="83" t="s">
        <v>14</v>
      </c>
      <c r="C3" s="125"/>
      <c r="D3" s="125"/>
      <c r="E3" s="125"/>
      <c r="F3" s="125"/>
      <c r="G3" s="125"/>
      <c r="H3" s="125"/>
      <c r="I3" s="125"/>
      <c r="J3" s="125"/>
      <c r="K3" s="125"/>
      <c r="L3" s="125"/>
      <c r="M3" s="125"/>
      <c r="N3" s="125"/>
      <c r="O3" s="125"/>
      <c r="P3" s="125"/>
      <c r="Q3" s="125"/>
    </row>
    <row r="4" spans="1:33" s="90" customFormat="1" ht="12" customHeight="1" thickBot="1">
      <c r="A4" s="127"/>
      <c r="B4" s="127"/>
      <c r="C4" s="127"/>
      <c r="D4" s="127"/>
      <c r="E4" s="127"/>
      <c r="F4" s="127"/>
      <c r="G4" s="127"/>
      <c r="H4" s="127"/>
      <c r="I4" s="127"/>
      <c r="J4" s="127"/>
      <c r="K4" s="127"/>
      <c r="L4" s="127"/>
      <c r="M4" s="128"/>
      <c r="N4" s="127"/>
      <c r="O4" s="127"/>
      <c r="P4" s="127"/>
      <c r="Q4" s="128" t="s">
        <v>3</v>
      </c>
      <c r="R4" s="129"/>
    </row>
    <row r="5" spans="1:33" s="123" customFormat="1" ht="12" customHeight="1" thickTop="1">
      <c r="B5" s="130"/>
      <c r="C5" s="261" t="s">
        <v>5</v>
      </c>
      <c r="D5" s="261"/>
      <c r="E5" s="261"/>
      <c r="F5" s="131"/>
      <c r="G5" s="261" t="s">
        <v>8</v>
      </c>
      <c r="H5" s="261"/>
      <c r="I5" s="261"/>
      <c r="J5" s="131"/>
      <c r="K5" s="261" t="s">
        <v>0</v>
      </c>
      <c r="L5" s="261"/>
      <c r="M5" s="261"/>
      <c r="O5" s="262" t="s">
        <v>18</v>
      </c>
      <c r="P5" s="263"/>
      <c r="Q5" s="263"/>
      <c r="R5" s="132"/>
    </row>
    <row r="6" spans="1:33" s="123" customFormat="1" ht="34.5" customHeight="1">
      <c r="A6" s="133"/>
      <c r="B6" s="134"/>
      <c r="C6" s="135" t="s">
        <v>38</v>
      </c>
      <c r="D6" s="135" t="s">
        <v>39</v>
      </c>
      <c r="E6" s="135" t="s">
        <v>40</v>
      </c>
      <c r="F6" s="136"/>
      <c r="G6" s="135" t="s">
        <v>38</v>
      </c>
      <c r="H6" s="135" t="s">
        <v>39</v>
      </c>
      <c r="I6" s="135" t="s">
        <v>40</v>
      </c>
      <c r="J6" s="136"/>
      <c r="K6" s="135" t="s">
        <v>38</v>
      </c>
      <c r="L6" s="135" t="s">
        <v>39</v>
      </c>
      <c r="M6" s="135" t="s">
        <v>40</v>
      </c>
      <c r="N6" s="136"/>
      <c r="O6" s="135" t="s">
        <v>38</v>
      </c>
      <c r="P6" s="135" t="s">
        <v>39</v>
      </c>
      <c r="Q6" s="135" t="s">
        <v>40</v>
      </c>
      <c r="R6" s="137"/>
    </row>
    <row r="7" spans="1:33" s="123" customFormat="1" ht="11.5">
      <c r="A7" s="132" t="s">
        <v>4</v>
      </c>
      <c r="B7" s="138"/>
      <c r="C7" s="137"/>
      <c r="D7" s="137"/>
      <c r="E7" s="139"/>
      <c r="F7" s="137"/>
      <c r="G7" s="137"/>
      <c r="H7" s="137"/>
      <c r="I7" s="137"/>
      <c r="J7" s="137"/>
      <c r="K7" s="137"/>
      <c r="L7" s="137"/>
      <c r="M7" s="137"/>
    </row>
    <row r="8" spans="1:33" s="123" customFormat="1" ht="11.5">
      <c r="A8" s="132"/>
      <c r="B8" s="140">
        <v>2015</v>
      </c>
      <c r="C8" s="139">
        <v>735</v>
      </c>
      <c r="D8" s="139">
        <v>765</v>
      </c>
      <c r="E8" s="139">
        <v>760</v>
      </c>
      <c r="F8" s="139"/>
      <c r="G8" s="139">
        <v>629</v>
      </c>
      <c r="H8" s="139">
        <v>718</v>
      </c>
      <c r="I8" s="139">
        <v>680</v>
      </c>
      <c r="J8" s="139"/>
      <c r="K8" s="139">
        <v>772</v>
      </c>
      <c r="L8" s="139">
        <v>760</v>
      </c>
      <c r="M8" s="139">
        <v>761</v>
      </c>
      <c r="N8" s="139"/>
      <c r="O8" s="139">
        <v>649</v>
      </c>
      <c r="P8" s="139">
        <v>742</v>
      </c>
      <c r="Q8" s="139">
        <v>714</v>
      </c>
      <c r="R8" s="141"/>
      <c r="S8" s="141"/>
      <c r="T8" s="142"/>
      <c r="U8" s="141"/>
      <c r="V8" s="141"/>
      <c r="W8" s="141"/>
      <c r="X8" s="141"/>
      <c r="Y8" s="141"/>
      <c r="Z8" s="141"/>
      <c r="AA8" s="141"/>
      <c r="AB8" s="141"/>
      <c r="AC8" s="141"/>
      <c r="AD8" s="141"/>
      <c r="AE8" s="141"/>
      <c r="AF8" s="141"/>
      <c r="AG8" s="141"/>
    </row>
    <row r="9" spans="1:33" s="123" customFormat="1" ht="11.5">
      <c r="A9" s="132"/>
      <c r="B9" s="140">
        <v>2016</v>
      </c>
      <c r="C9" s="139">
        <v>649</v>
      </c>
      <c r="D9" s="139">
        <v>714</v>
      </c>
      <c r="E9" s="139">
        <v>703</v>
      </c>
      <c r="F9" s="139"/>
      <c r="G9" s="139">
        <v>542</v>
      </c>
      <c r="H9" s="139">
        <v>675</v>
      </c>
      <c r="I9" s="139">
        <v>614</v>
      </c>
      <c r="J9" s="139"/>
      <c r="K9" s="139">
        <v>702</v>
      </c>
      <c r="L9" s="139">
        <v>713</v>
      </c>
      <c r="M9" s="139">
        <v>712</v>
      </c>
      <c r="N9" s="139"/>
      <c r="O9" s="139">
        <v>561</v>
      </c>
      <c r="P9" s="139">
        <v>695</v>
      </c>
      <c r="Q9" s="139">
        <v>650</v>
      </c>
      <c r="R9" s="141"/>
      <c r="S9" s="141"/>
      <c r="T9" s="142"/>
    </row>
    <row r="10" spans="1:33" s="123" customFormat="1" ht="14.5" customHeight="1">
      <c r="A10" s="132"/>
      <c r="B10" s="140">
        <v>2017</v>
      </c>
      <c r="C10" s="139">
        <v>643</v>
      </c>
      <c r="D10" s="139">
        <v>704</v>
      </c>
      <c r="E10" s="139">
        <v>693</v>
      </c>
      <c r="F10" s="139"/>
      <c r="G10" s="139">
        <v>551</v>
      </c>
      <c r="H10" s="139">
        <v>661</v>
      </c>
      <c r="I10" s="139">
        <v>608</v>
      </c>
      <c r="J10" s="139"/>
      <c r="K10" s="139">
        <v>634</v>
      </c>
      <c r="L10" s="139">
        <v>631</v>
      </c>
      <c r="M10" s="139">
        <v>631</v>
      </c>
      <c r="N10" s="139"/>
      <c r="O10" s="139">
        <v>562</v>
      </c>
      <c r="P10" s="139">
        <v>666</v>
      </c>
      <c r="Q10" s="139">
        <v>630</v>
      </c>
      <c r="R10" s="141"/>
      <c r="S10" s="141"/>
      <c r="T10" s="143"/>
      <c r="U10" s="141"/>
      <c r="V10" s="141"/>
      <c r="W10" s="141"/>
      <c r="X10" s="141"/>
      <c r="Y10" s="141"/>
      <c r="Z10" s="141"/>
      <c r="AA10" s="141"/>
      <c r="AB10" s="139"/>
      <c r="AC10" s="139"/>
      <c r="AD10" s="139"/>
      <c r="AE10" s="139"/>
    </row>
    <row r="11" spans="1:33" s="123" customFormat="1" ht="14.5" customHeight="1">
      <c r="A11" s="132"/>
      <c r="B11" s="140">
        <v>2018</v>
      </c>
      <c r="C11" s="139">
        <v>672.2197275571458</v>
      </c>
      <c r="D11" s="139">
        <v>725.1763063314711</v>
      </c>
      <c r="E11" s="139">
        <v>715.08231086368312</v>
      </c>
      <c r="F11" s="139"/>
      <c r="G11" s="139">
        <v>596.99868985732599</v>
      </c>
      <c r="H11" s="139">
        <v>659.81467316000374</v>
      </c>
      <c r="I11" s="139">
        <v>631.4390543037922</v>
      </c>
      <c r="J11" s="139"/>
      <c r="K11" s="139">
        <v>607.89858526980333</v>
      </c>
      <c r="L11" s="139">
        <v>623.94625795551747</v>
      </c>
      <c r="M11" s="139">
        <v>623.54113649600424</v>
      </c>
      <c r="N11" s="139"/>
      <c r="O11" s="139">
        <v>604.84137238142978</v>
      </c>
      <c r="P11" s="139">
        <v>666.64752451087543</v>
      </c>
      <c r="Q11" s="139">
        <v>645.64864097513635</v>
      </c>
      <c r="R11" s="141"/>
      <c r="S11" s="141"/>
      <c r="T11" s="143"/>
      <c r="U11" s="141"/>
      <c r="V11" s="141"/>
      <c r="W11" s="141"/>
      <c r="X11" s="141"/>
      <c r="Y11" s="141"/>
      <c r="Z11" s="141"/>
      <c r="AA11" s="141"/>
      <c r="AB11" s="139"/>
      <c r="AC11" s="139"/>
      <c r="AD11" s="139"/>
      <c r="AE11" s="139"/>
    </row>
    <row r="12" spans="1:33" s="123" customFormat="1" ht="12" thickBot="1">
      <c r="A12" s="144"/>
      <c r="B12" s="145">
        <v>2019</v>
      </c>
      <c r="C12" s="146">
        <v>709.18073099280446</v>
      </c>
      <c r="D12" s="146">
        <v>717.05438647168205</v>
      </c>
      <c r="E12" s="146">
        <v>715.66281397510716</v>
      </c>
      <c r="F12" s="146"/>
      <c r="G12" s="146">
        <v>620.53535578581909</v>
      </c>
      <c r="H12" s="146">
        <v>670.76090671311374</v>
      </c>
      <c r="I12" s="146">
        <v>643.04402721287181</v>
      </c>
      <c r="J12" s="146"/>
      <c r="K12" s="146">
        <v>649.07540996265561</v>
      </c>
      <c r="L12" s="146">
        <v>688.60020611042341</v>
      </c>
      <c r="M12" s="146">
        <v>687.78949362078095</v>
      </c>
      <c r="N12" s="146"/>
      <c r="O12" s="146">
        <v>627.90633030911749</v>
      </c>
      <c r="P12" s="146">
        <v>686.88424652776382</v>
      </c>
      <c r="Q12" s="146">
        <v>662.83107900970276</v>
      </c>
    </row>
    <row r="13" spans="1:33" s="123" customFormat="1" ht="12" thickTop="1">
      <c r="A13" s="132"/>
      <c r="C13" s="139"/>
      <c r="D13" s="139"/>
      <c r="E13" s="139"/>
      <c r="F13" s="139"/>
      <c r="G13" s="139"/>
      <c r="H13" s="139"/>
      <c r="I13" s="139"/>
      <c r="J13" s="139"/>
      <c r="K13" s="139"/>
      <c r="L13" s="139"/>
      <c r="M13" s="139"/>
      <c r="N13" s="139"/>
      <c r="O13" s="139"/>
      <c r="P13" s="139"/>
      <c r="Q13" s="139"/>
    </row>
    <row r="14" spans="1:33" s="123" customFormat="1" ht="15.5">
      <c r="B14" s="147" t="s">
        <v>43</v>
      </c>
      <c r="M14" s="148"/>
    </row>
    <row r="15" spans="1:33" s="123" customFormat="1" ht="11.5">
      <c r="A15" s="132"/>
      <c r="B15" s="259" t="s">
        <v>46</v>
      </c>
      <c r="C15" s="259"/>
      <c r="D15" s="259"/>
      <c r="E15" s="259"/>
      <c r="F15" s="259"/>
      <c r="G15" s="259"/>
      <c r="H15" s="259"/>
      <c r="I15" s="259"/>
      <c r="J15" s="259"/>
      <c r="K15" s="259"/>
      <c r="L15" s="259"/>
      <c r="M15" s="259"/>
      <c r="N15" s="259"/>
      <c r="O15" s="259"/>
      <c r="P15" s="259"/>
      <c r="Q15" s="259"/>
    </row>
    <row r="16" spans="1:33" s="123" customFormat="1" ht="35.25" customHeight="1">
      <c r="A16" s="132"/>
      <c r="B16" s="259" t="s">
        <v>44</v>
      </c>
      <c r="C16" s="259"/>
      <c r="D16" s="259"/>
      <c r="E16" s="259"/>
      <c r="F16" s="259"/>
      <c r="G16" s="259"/>
      <c r="H16" s="259"/>
      <c r="I16" s="259"/>
      <c r="J16" s="259"/>
      <c r="K16" s="259"/>
      <c r="L16" s="259"/>
      <c r="M16" s="259"/>
      <c r="N16" s="259"/>
      <c r="O16" s="259"/>
      <c r="P16" s="259"/>
      <c r="Q16" s="259"/>
    </row>
    <row r="17" spans="1:17" s="123" customFormat="1" ht="11.5">
      <c r="A17" s="132"/>
      <c r="B17" s="169"/>
      <c r="C17" s="169"/>
      <c r="D17" s="169"/>
      <c r="E17" s="169"/>
      <c r="F17" s="169"/>
      <c r="G17" s="169"/>
      <c r="H17" s="169"/>
      <c r="I17" s="169"/>
      <c r="J17" s="169"/>
      <c r="K17" s="169"/>
      <c r="L17" s="169"/>
      <c r="M17" s="169"/>
      <c r="N17" s="169"/>
      <c r="O17" s="169"/>
      <c r="P17" s="169"/>
      <c r="Q17" s="169"/>
    </row>
    <row r="18" spans="1:17" s="123" customFormat="1" ht="12.75" customHeight="1">
      <c r="A18" s="132"/>
      <c r="B18" s="84" t="s">
        <v>45</v>
      </c>
      <c r="C18" s="149"/>
      <c r="D18" s="149"/>
      <c r="E18" s="149"/>
      <c r="F18" s="149"/>
      <c r="G18" s="149"/>
      <c r="H18" s="149"/>
      <c r="I18" s="149"/>
      <c r="J18" s="149"/>
      <c r="K18" s="149"/>
      <c r="L18" s="149"/>
      <c r="M18" s="149"/>
    </row>
    <row r="19" spans="1:17" s="90" customFormat="1">
      <c r="Q19" s="122"/>
    </row>
    <row r="20" spans="1:17" s="90" customFormat="1">
      <c r="A20" s="122"/>
      <c r="B20" s="122"/>
      <c r="Q20" s="122"/>
    </row>
    <row r="21" spans="1:17" s="90" customFormat="1">
      <c r="B21" s="123"/>
      <c r="E21" s="150"/>
      <c r="I21" s="150"/>
      <c r="M21" s="150"/>
      <c r="Q21" s="122"/>
    </row>
    <row r="22" spans="1:17" s="90" customFormat="1">
      <c r="Q22" s="122"/>
    </row>
    <row r="23" spans="1:17" s="90" customFormat="1">
      <c r="B23" s="124" t="s">
        <v>28</v>
      </c>
      <c r="Q23" s="122"/>
    </row>
    <row r="24" spans="1:17" s="90" customFormat="1">
      <c r="Q24" s="122"/>
    </row>
    <row r="25" spans="1:17" s="90" customFormat="1">
      <c r="Q25" s="122"/>
    </row>
    <row r="26" spans="1:17" s="90" customFormat="1">
      <c r="Q26" s="122"/>
    </row>
    <row r="27" spans="1:17" s="90" customFormat="1">
      <c r="Q27" s="122"/>
    </row>
    <row r="28" spans="1:17" s="90" customFormat="1">
      <c r="Q28" s="122"/>
    </row>
    <row r="29" spans="1:17" s="90" customFormat="1">
      <c r="Q29" s="122"/>
    </row>
    <row r="30" spans="1:17" s="90" customFormat="1">
      <c r="Q30" s="122"/>
    </row>
    <row r="31" spans="1:17" s="90" customFormat="1">
      <c r="Q31" s="122"/>
    </row>
    <row r="32" spans="1:17" s="90" customFormat="1">
      <c r="Q32" s="122"/>
    </row>
    <row r="33" spans="17:17" s="90" customFormat="1">
      <c r="Q33" s="122"/>
    </row>
    <row r="34" spans="17:17" s="90" customFormat="1">
      <c r="Q34" s="122"/>
    </row>
    <row r="35" spans="17:17" s="90" customFormat="1">
      <c r="Q35" s="122"/>
    </row>
    <row r="36" spans="17:17" s="90" customFormat="1">
      <c r="Q36" s="122"/>
    </row>
    <row r="37" spans="17:17" s="90" customFormat="1">
      <c r="Q37" s="122"/>
    </row>
    <row r="38" spans="17:17" s="90" customFormat="1">
      <c r="Q38" s="122"/>
    </row>
    <row r="39" spans="17:17" s="90" customFormat="1">
      <c r="Q39" s="122"/>
    </row>
    <row r="40" spans="17:17" s="90" customFormat="1">
      <c r="Q40" s="122"/>
    </row>
    <row r="41" spans="17:17" s="90" customFormat="1">
      <c r="Q41" s="122"/>
    </row>
    <row r="42" spans="17:17" s="90" customFormat="1">
      <c r="Q42" s="122"/>
    </row>
    <row r="43" spans="17:17" s="90" customFormat="1">
      <c r="Q43" s="122"/>
    </row>
    <row r="44" spans="17:17" s="90" customFormat="1">
      <c r="Q44" s="122"/>
    </row>
    <row r="45" spans="17:17" s="90" customFormat="1">
      <c r="Q45" s="122"/>
    </row>
    <row r="46" spans="17:17" s="90" customFormat="1">
      <c r="Q46" s="122"/>
    </row>
    <row r="47" spans="17:17" s="90" customFormat="1">
      <c r="Q47" s="122"/>
    </row>
    <row r="48" spans="17:17" s="90" customFormat="1">
      <c r="Q48" s="122"/>
    </row>
    <row r="49" spans="17:17" s="90" customFormat="1">
      <c r="Q49" s="122"/>
    </row>
    <row r="50" spans="17:17" s="90" customFormat="1">
      <c r="Q50" s="122"/>
    </row>
    <row r="51" spans="17:17" s="90" customFormat="1">
      <c r="Q51" s="122"/>
    </row>
    <row r="52" spans="17:17" s="90" customFormat="1">
      <c r="Q52" s="122"/>
    </row>
    <row r="53" spans="17:17" s="90" customFormat="1">
      <c r="Q53" s="122"/>
    </row>
    <row r="54" spans="17:17" s="90" customFormat="1">
      <c r="Q54" s="122"/>
    </row>
    <row r="55" spans="17:17" s="90" customFormat="1">
      <c r="Q55" s="122"/>
    </row>
    <row r="56" spans="17:17" s="90" customFormat="1">
      <c r="Q56" s="122"/>
    </row>
    <row r="57" spans="17:17" s="90" customFormat="1">
      <c r="Q57" s="122"/>
    </row>
    <row r="58" spans="17:17" s="90" customFormat="1">
      <c r="Q58" s="122"/>
    </row>
    <row r="59" spans="17:17" s="90" customFormat="1">
      <c r="Q59" s="122"/>
    </row>
    <row r="60" spans="17:17" s="90" customFormat="1">
      <c r="Q60" s="122"/>
    </row>
    <row r="61" spans="17:17" s="90" customFormat="1">
      <c r="Q61" s="122"/>
    </row>
    <row r="62" spans="17:17" s="90" customFormat="1">
      <c r="Q62" s="122"/>
    </row>
    <row r="63" spans="17:17" s="90" customFormat="1">
      <c r="Q63" s="122"/>
    </row>
    <row r="64" spans="17:17" s="90" customFormat="1">
      <c r="Q64" s="122"/>
    </row>
    <row r="65" spans="17:17" s="90" customFormat="1">
      <c r="Q65" s="122"/>
    </row>
    <row r="66" spans="17:17" s="90" customFormat="1">
      <c r="Q66" s="122"/>
    </row>
    <row r="67" spans="17:17" s="90" customFormat="1">
      <c r="Q67" s="122"/>
    </row>
    <row r="68" spans="17:17" s="90" customFormat="1">
      <c r="Q68" s="122"/>
    </row>
    <row r="69" spans="17:17" s="90" customFormat="1">
      <c r="Q69" s="122"/>
    </row>
    <row r="70" spans="17:17" s="90" customFormat="1">
      <c r="Q70" s="122"/>
    </row>
    <row r="71" spans="17:17" s="90" customFormat="1">
      <c r="Q71" s="122"/>
    </row>
    <row r="72" spans="17:17" s="90" customFormat="1">
      <c r="Q72" s="122"/>
    </row>
    <row r="73" spans="17:17" s="90" customFormat="1">
      <c r="Q73" s="122"/>
    </row>
    <row r="74" spans="17:17" s="90" customFormat="1">
      <c r="Q74" s="122"/>
    </row>
    <row r="75" spans="17:17" s="90" customFormat="1">
      <c r="Q75" s="122"/>
    </row>
    <row r="76" spans="17:17" s="90" customFormat="1">
      <c r="Q76" s="122"/>
    </row>
    <row r="77" spans="17:17" s="90" customFormat="1">
      <c r="Q77" s="122"/>
    </row>
    <row r="78" spans="17:17" s="90" customFormat="1">
      <c r="Q78" s="122"/>
    </row>
    <row r="79" spans="17:17" s="90" customFormat="1">
      <c r="Q79" s="122"/>
    </row>
    <row r="80" spans="17:17" s="90" customFormat="1">
      <c r="Q80" s="122"/>
    </row>
    <row r="81" spans="17:17" s="90" customFormat="1">
      <c r="Q81" s="122"/>
    </row>
    <row r="82" spans="17:17" s="90" customFormat="1">
      <c r="Q82" s="122"/>
    </row>
    <row r="83" spans="17:17" s="90" customFormat="1">
      <c r="Q83" s="122"/>
    </row>
    <row r="84" spans="17:17" s="90" customFormat="1">
      <c r="Q84" s="122"/>
    </row>
    <row r="85" spans="17:17" s="90" customFormat="1">
      <c r="Q85" s="122"/>
    </row>
    <row r="86" spans="17:17" s="90" customFormat="1">
      <c r="Q86" s="122"/>
    </row>
    <row r="87" spans="17:17" s="90" customFormat="1">
      <c r="Q87" s="122"/>
    </row>
    <row r="88" spans="17:17" s="90" customFormat="1">
      <c r="Q88" s="122"/>
    </row>
    <row r="89" spans="17:17" s="90" customFormat="1">
      <c r="Q89" s="122"/>
    </row>
    <row r="90" spans="17:17" s="90" customFormat="1">
      <c r="Q90" s="122"/>
    </row>
    <row r="91" spans="17:17" s="90" customFormat="1">
      <c r="Q91" s="122"/>
    </row>
    <row r="92" spans="17:17" s="90" customFormat="1">
      <c r="Q92" s="122"/>
    </row>
    <row r="93" spans="17:17" s="90" customFormat="1">
      <c r="Q93" s="122"/>
    </row>
    <row r="94" spans="17:17" s="90" customFormat="1">
      <c r="Q94" s="122"/>
    </row>
    <row r="95" spans="17:17" s="90" customFormat="1">
      <c r="Q95" s="122"/>
    </row>
    <row r="96" spans="17:17" s="90" customFormat="1">
      <c r="Q96" s="122"/>
    </row>
    <row r="97" spans="17:17" s="90" customFormat="1">
      <c r="Q97" s="122"/>
    </row>
    <row r="98" spans="17:17" s="90" customFormat="1">
      <c r="Q98" s="122"/>
    </row>
    <row r="99" spans="17:17" s="90" customFormat="1">
      <c r="Q99" s="122"/>
    </row>
    <row r="100" spans="17:17" s="90" customFormat="1">
      <c r="Q100" s="122"/>
    </row>
    <row r="101" spans="17:17" s="90" customFormat="1">
      <c r="Q101" s="122"/>
    </row>
    <row r="102" spans="17:17" s="90" customFormat="1">
      <c r="Q102" s="122"/>
    </row>
    <row r="103" spans="17:17" s="90" customFormat="1">
      <c r="Q103" s="122"/>
    </row>
    <row r="104" spans="17:17" s="90" customFormat="1">
      <c r="Q104" s="122"/>
    </row>
    <row r="105" spans="17:17" s="90" customFormat="1">
      <c r="Q105" s="122"/>
    </row>
    <row r="106" spans="17:17" s="90" customFormat="1">
      <c r="Q106" s="122"/>
    </row>
    <row r="107" spans="17:17" s="90" customFormat="1">
      <c r="Q107" s="122"/>
    </row>
    <row r="108" spans="17:17" s="90" customFormat="1">
      <c r="Q108" s="122"/>
    </row>
    <row r="109" spans="17:17" s="90" customFormat="1">
      <c r="Q109" s="122"/>
    </row>
    <row r="110" spans="17:17" s="90" customFormat="1">
      <c r="Q110" s="122"/>
    </row>
    <row r="111" spans="17:17" s="90" customFormat="1">
      <c r="Q111" s="122"/>
    </row>
    <row r="112" spans="17:17" s="90" customFormat="1">
      <c r="Q112" s="122"/>
    </row>
    <row r="113" spans="17:17" s="90" customFormat="1">
      <c r="Q113" s="122"/>
    </row>
    <row r="114" spans="17:17" s="90" customFormat="1">
      <c r="Q114" s="122"/>
    </row>
    <row r="115" spans="17:17" s="90" customFormat="1">
      <c r="Q115" s="122"/>
    </row>
    <row r="116" spans="17:17" s="90" customFormat="1">
      <c r="Q116" s="122"/>
    </row>
    <row r="117" spans="17:17" s="90" customFormat="1">
      <c r="Q117" s="122"/>
    </row>
    <row r="118" spans="17:17" s="90" customFormat="1">
      <c r="Q118" s="122"/>
    </row>
    <row r="119" spans="17:17" s="90" customFormat="1">
      <c r="Q119" s="122"/>
    </row>
    <row r="120" spans="17:17" s="90" customFormat="1">
      <c r="Q120" s="122"/>
    </row>
    <row r="121" spans="17:17" s="90" customFormat="1">
      <c r="Q121" s="122"/>
    </row>
    <row r="122" spans="17:17" s="90" customFormat="1">
      <c r="Q122" s="122"/>
    </row>
    <row r="123" spans="17:17" s="90" customFormat="1">
      <c r="Q123" s="122"/>
    </row>
    <row r="124" spans="17:17" s="90" customFormat="1">
      <c r="Q124" s="122"/>
    </row>
    <row r="125" spans="17:17" s="90" customFormat="1">
      <c r="Q125" s="122"/>
    </row>
    <row r="126" spans="17:17" s="90" customFormat="1">
      <c r="Q126" s="122"/>
    </row>
    <row r="127" spans="17:17" s="90" customFormat="1">
      <c r="Q127" s="122"/>
    </row>
    <row r="128" spans="17:17" s="90" customFormat="1">
      <c r="Q128" s="122"/>
    </row>
    <row r="129" spans="17:17" s="90" customFormat="1">
      <c r="Q129" s="122"/>
    </row>
    <row r="130" spans="17:17" s="90" customFormat="1">
      <c r="Q130" s="122"/>
    </row>
    <row r="131" spans="17:17" s="90" customFormat="1">
      <c r="Q131" s="122"/>
    </row>
    <row r="132" spans="17:17" s="90" customFormat="1">
      <c r="Q132" s="122"/>
    </row>
    <row r="133" spans="17:17" s="90" customFormat="1">
      <c r="Q133" s="122"/>
    </row>
    <row r="134" spans="17:17" s="90" customFormat="1">
      <c r="Q134" s="122"/>
    </row>
    <row r="135" spans="17:17" s="90" customFormat="1">
      <c r="Q135" s="122"/>
    </row>
    <row r="136" spans="17:17" s="90" customFormat="1">
      <c r="Q136" s="122"/>
    </row>
    <row r="137" spans="17:17" s="90" customFormat="1">
      <c r="Q137" s="122"/>
    </row>
    <row r="138" spans="17:17" s="90" customFormat="1">
      <c r="Q138" s="122"/>
    </row>
    <row r="139" spans="17:17" s="90" customFormat="1">
      <c r="Q139" s="122"/>
    </row>
    <row r="140" spans="17:17" s="90" customFormat="1">
      <c r="Q140" s="122"/>
    </row>
    <row r="141" spans="17:17" s="90" customFormat="1">
      <c r="Q141" s="122"/>
    </row>
    <row r="142" spans="17:17" s="90" customFormat="1">
      <c r="Q142" s="122"/>
    </row>
    <row r="143" spans="17:17" s="90" customFormat="1">
      <c r="Q143" s="122"/>
    </row>
    <row r="144" spans="17:17" s="90" customFormat="1">
      <c r="Q144" s="122"/>
    </row>
    <row r="145" spans="17:17" s="90" customFormat="1">
      <c r="Q145" s="122"/>
    </row>
    <row r="146" spans="17:17" s="90" customFormat="1">
      <c r="Q146" s="122"/>
    </row>
    <row r="147" spans="17:17" s="90" customFormat="1">
      <c r="Q147" s="122"/>
    </row>
    <row r="148" spans="17:17" s="90" customFormat="1">
      <c r="Q148" s="122"/>
    </row>
    <row r="149" spans="17:17" s="90" customFormat="1">
      <c r="Q149" s="122"/>
    </row>
    <row r="150" spans="17:17" s="90" customFormat="1">
      <c r="Q150" s="122"/>
    </row>
    <row r="151" spans="17:17" s="90" customFormat="1">
      <c r="Q151" s="122"/>
    </row>
    <row r="152" spans="17:17" s="90" customFormat="1">
      <c r="Q152" s="122"/>
    </row>
    <row r="153" spans="17:17" s="90" customFormat="1">
      <c r="Q153" s="122"/>
    </row>
    <row r="154" spans="17:17" s="90" customFormat="1">
      <c r="Q154" s="122"/>
    </row>
    <row r="155" spans="17:17" s="90" customFormat="1">
      <c r="Q155" s="122"/>
    </row>
    <row r="156" spans="17:17" s="90" customFormat="1">
      <c r="Q156" s="122"/>
    </row>
    <row r="157" spans="17:17" s="90" customFormat="1">
      <c r="Q157" s="122"/>
    </row>
    <row r="158" spans="17:17" s="90" customFormat="1">
      <c r="Q158" s="122"/>
    </row>
    <row r="159" spans="17:17" s="90" customFormat="1">
      <c r="Q159" s="122"/>
    </row>
    <row r="160" spans="17:17" s="90" customFormat="1">
      <c r="Q160" s="122"/>
    </row>
    <row r="161" spans="17:17" s="90" customFormat="1">
      <c r="Q161" s="122"/>
    </row>
    <row r="162" spans="17:17" s="90" customFormat="1">
      <c r="Q162" s="122"/>
    </row>
    <row r="163" spans="17:17" s="90" customFormat="1">
      <c r="Q163" s="122"/>
    </row>
    <row r="164" spans="17:17" s="90" customFormat="1">
      <c r="Q164" s="122"/>
    </row>
    <row r="165" spans="17:17" s="90" customFormat="1">
      <c r="Q165" s="122"/>
    </row>
    <row r="166" spans="17:17" s="90" customFormat="1">
      <c r="Q166" s="122"/>
    </row>
    <row r="167" spans="17:17" s="90" customFormat="1">
      <c r="Q167" s="122"/>
    </row>
    <row r="168" spans="17:17" s="90" customFormat="1">
      <c r="Q168" s="122"/>
    </row>
    <row r="169" spans="17:17" s="90" customFormat="1">
      <c r="Q169" s="122"/>
    </row>
    <row r="170" spans="17:17" s="90" customFormat="1">
      <c r="Q170" s="122"/>
    </row>
    <row r="171" spans="17:17" s="90" customFormat="1">
      <c r="Q171" s="122"/>
    </row>
    <row r="172" spans="17:17" s="90" customFormat="1">
      <c r="Q172" s="122"/>
    </row>
    <row r="173" spans="17:17" s="90" customFormat="1">
      <c r="Q173" s="122"/>
    </row>
    <row r="174" spans="17:17" s="90" customFormat="1">
      <c r="Q174" s="122"/>
    </row>
    <row r="175" spans="17:17" s="90" customFormat="1">
      <c r="Q175" s="122"/>
    </row>
    <row r="176" spans="17:17" s="90" customFormat="1">
      <c r="Q176" s="122"/>
    </row>
    <row r="177" spans="17:17" s="90" customFormat="1">
      <c r="Q177" s="122"/>
    </row>
    <row r="178" spans="17:17" s="90" customFormat="1">
      <c r="Q178" s="122"/>
    </row>
    <row r="179" spans="17:17" s="90" customFormat="1">
      <c r="Q179" s="122"/>
    </row>
    <row r="180" spans="17:17" s="90" customFormat="1">
      <c r="Q180" s="122"/>
    </row>
    <row r="181" spans="17:17" s="90" customFormat="1">
      <c r="Q181" s="122"/>
    </row>
    <row r="182" spans="17:17" s="90" customFormat="1">
      <c r="Q182" s="122"/>
    </row>
    <row r="183" spans="17:17" s="90" customFormat="1">
      <c r="Q183" s="122"/>
    </row>
    <row r="184" spans="17:17" s="90" customFormat="1">
      <c r="Q184" s="122"/>
    </row>
    <row r="185" spans="17:17" s="90" customFormat="1">
      <c r="Q185" s="122"/>
    </row>
    <row r="186" spans="17:17" s="90" customFormat="1">
      <c r="Q186" s="122"/>
    </row>
    <row r="187" spans="17:17" s="90" customFormat="1">
      <c r="Q187" s="122"/>
    </row>
    <row r="188" spans="17:17" s="90" customFormat="1">
      <c r="Q188" s="122"/>
    </row>
    <row r="189" spans="17:17" s="90" customFormat="1">
      <c r="Q189" s="122"/>
    </row>
    <row r="190" spans="17:17" s="90" customFormat="1">
      <c r="Q190" s="122"/>
    </row>
    <row r="191" spans="17:17" s="90" customFormat="1">
      <c r="Q191" s="122"/>
    </row>
    <row r="192" spans="17:17" s="90" customFormat="1">
      <c r="Q192" s="122"/>
    </row>
    <row r="193" spans="17:17" s="90" customFormat="1">
      <c r="Q193" s="122"/>
    </row>
    <row r="194" spans="17:17" s="90" customFormat="1">
      <c r="Q194" s="122"/>
    </row>
    <row r="195" spans="17:17" s="90" customFormat="1">
      <c r="Q195" s="122"/>
    </row>
    <row r="196" spans="17:17" s="90" customFormat="1">
      <c r="Q196" s="122"/>
    </row>
    <row r="197" spans="17:17" s="90" customFormat="1">
      <c r="Q197" s="122"/>
    </row>
    <row r="198" spans="17:17" s="90" customFormat="1">
      <c r="Q198" s="122"/>
    </row>
    <row r="199" spans="17:17" s="90" customFormat="1">
      <c r="Q199" s="122"/>
    </row>
    <row r="200" spans="17:17" s="90" customFormat="1">
      <c r="Q200" s="122"/>
    </row>
    <row r="201" spans="17:17" s="90" customFormat="1">
      <c r="Q201" s="122"/>
    </row>
  </sheetData>
  <mergeCells count="7">
    <mergeCell ref="B16:Q16"/>
    <mergeCell ref="B2:Q2"/>
    <mergeCell ref="C5:E5"/>
    <mergeCell ref="G5:I5"/>
    <mergeCell ref="K5:M5"/>
    <mergeCell ref="O5:Q5"/>
    <mergeCell ref="B15:Q15"/>
  </mergeCells>
  <hyperlinks>
    <hyperlink ref="B23" location="Contents!A1" display="Return to Contents Page" xr:uid="{0D0A9357-CA10-44DC-B3A7-4A195A100E4D}"/>
  </hyperlink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39997558519241921"/>
  </sheetPr>
  <dimension ref="A1:AD56"/>
  <sheetViews>
    <sheetView showGridLines="0" zoomScaleNormal="100" zoomScaleSheetLayoutView="100"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defaultColWidth="9.1796875" defaultRowHeight="12.5"/>
  <cols>
    <col min="1" max="1" width="2.453125" style="28" customWidth="1"/>
    <col min="2" max="2" width="8.81640625" style="79" customWidth="1"/>
    <col min="3" max="3" width="7.1796875" style="28" customWidth="1"/>
    <col min="4" max="4" width="7.453125" style="28" customWidth="1"/>
    <col min="5" max="5" width="7.1796875" style="28" customWidth="1"/>
    <col min="6" max="6" width="1.1796875" style="28" customWidth="1"/>
    <col min="7" max="7" width="7.1796875" style="28" customWidth="1"/>
    <col min="8" max="8" width="7.453125" style="28" customWidth="1"/>
    <col min="9" max="9" width="7.1796875" style="28" customWidth="1"/>
    <col min="10" max="10" width="1.1796875" style="28" customWidth="1"/>
    <col min="11" max="11" width="7.1796875" style="28" customWidth="1"/>
    <col min="12" max="12" width="7.453125" style="28" customWidth="1"/>
    <col min="13" max="13" width="7.1796875" style="28" customWidth="1"/>
    <col min="14" max="14" width="1.1796875" style="28" customWidth="1"/>
    <col min="15" max="15" width="7.1796875" style="28" bestFit="1" customWidth="1"/>
    <col min="16" max="16384" width="9.1796875" style="28"/>
  </cols>
  <sheetData>
    <row r="1" spans="1:22" ht="33.75" customHeight="1">
      <c r="A1" s="264" t="s">
        <v>17</v>
      </c>
      <c r="B1" s="265"/>
      <c r="C1" s="265"/>
      <c r="D1" s="265"/>
      <c r="E1" s="265"/>
      <c r="F1" s="265"/>
      <c r="G1" s="265"/>
      <c r="H1" s="265"/>
      <c r="I1" s="265"/>
      <c r="J1" s="265"/>
      <c r="K1" s="265"/>
      <c r="L1" s="265"/>
      <c r="M1" s="265"/>
    </row>
    <row r="2" spans="1:22" s="45" customFormat="1" ht="13.5" customHeight="1" thickBot="1">
      <c r="A2" s="42" t="s">
        <v>14</v>
      </c>
      <c r="B2" s="43"/>
      <c r="C2" s="44"/>
      <c r="D2" s="44"/>
      <c r="E2" s="42"/>
      <c r="F2" s="42"/>
      <c r="G2" s="42"/>
      <c r="H2" s="42"/>
      <c r="I2" s="42"/>
      <c r="J2" s="42"/>
      <c r="K2" s="44"/>
      <c r="M2" s="46"/>
      <c r="N2" s="47"/>
      <c r="O2" s="46" t="s">
        <v>3</v>
      </c>
    </row>
    <row r="3" spans="1:22" s="29" customFormat="1" ht="12.75" customHeight="1" thickTop="1">
      <c r="B3" s="48"/>
      <c r="C3" s="266" t="s">
        <v>5</v>
      </c>
      <c r="D3" s="266"/>
      <c r="E3" s="267"/>
      <c r="F3" s="50"/>
      <c r="G3" s="267" t="s">
        <v>10</v>
      </c>
      <c r="H3" s="267"/>
      <c r="I3" s="267"/>
      <c r="J3" s="50"/>
      <c r="K3" s="266" t="s">
        <v>0</v>
      </c>
      <c r="L3" s="266"/>
      <c r="M3" s="266"/>
      <c r="O3" s="49" t="s">
        <v>18</v>
      </c>
    </row>
    <row r="4" spans="1:22" s="29" customFormat="1" ht="35.25" customHeight="1">
      <c r="A4" s="51"/>
      <c r="B4" s="52"/>
      <c r="C4" s="53" t="s">
        <v>19</v>
      </c>
      <c r="D4" s="53" t="s">
        <v>7</v>
      </c>
      <c r="E4" s="53" t="s">
        <v>21</v>
      </c>
      <c r="F4" s="54"/>
      <c r="G4" s="53" t="s">
        <v>19</v>
      </c>
      <c r="H4" s="53" t="s">
        <v>7</v>
      </c>
      <c r="I4" s="53" t="s">
        <v>21</v>
      </c>
      <c r="J4" s="54"/>
      <c r="K4" s="53" t="s">
        <v>19</v>
      </c>
      <c r="L4" s="53" t="s">
        <v>7</v>
      </c>
      <c r="M4" s="53" t="s">
        <v>21</v>
      </c>
      <c r="N4" s="54"/>
      <c r="O4" s="53" t="s">
        <v>15</v>
      </c>
    </row>
    <row r="5" spans="1:22" s="29" customFormat="1" ht="10.5" customHeight="1">
      <c r="A5" s="55" t="s">
        <v>4</v>
      </c>
      <c r="B5" s="56"/>
      <c r="C5" s="57"/>
      <c r="D5" s="57"/>
      <c r="E5" s="57"/>
      <c r="F5" s="57"/>
      <c r="G5" s="57"/>
      <c r="H5" s="57"/>
      <c r="I5" s="57"/>
      <c r="J5" s="57"/>
      <c r="K5" s="57"/>
      <c r="L5" s="57"/>
      <c r="M5" s="57"/>
    </row>
    <row r="6" spans="1:22" s="29" customFormat="1" ht="10.5" customHeight="1">
      <c r="A6" s="55"/>
      <c r="B6" s="58">
        <v>1996</v>
      </c>
      <c r="C6" s="59">
        <v>330</v>
      </c>
      <c r="D6" s="59">
        <v>306</v>
      </c>
      <c r="E6" s="59">
        <v>330</v>
      </c>
      <c r="F6" s="59"/>
      <c r="G6" s="59">
        <v>308</v>
      </c>
      <c r="H6" s="59">
        <v>288</v>
      </c>
      <c r="I6" s="59">
        <v>308</v>
      </c>
      <c r="J6" s="59"/>
      <c r="K6" s="59">
        <v>350</v>
      </c>
      <c r="L6" s="59">
        <v>350</v>
      </c>
      <c r="M6" s="59">
        <v>350</v>
      </c>
      <c r="N6" s="60"/>
      <c r="O6" s="59">
        <v>323</v>
      </c>
      <c r="P6" s="61"/>
    </row>
    <row r="7" spans="1:22" s="29" customFormat="1" ht="10.5" customHeight="1">
      <c r="A7" s="55"/>
      <c r="B7" s="58">
        <v>1997</v>
      </c>
      <c r="C7" s="59">
        <v>329</v>
      </c>
      <c r="D7" s="59">
        <v>278</v>
      </c>
      <c r="E7" s="59">
        <v>328</v>
      </c>
      <c r="F7" s="59"/>
      <c r="G7" s="59">
        <v>307</v>
      </c>
      <c r="H7" s="59">
        <v>266</v>
      </c>
      <c r="I7" s="59">
        <v>307</v>
      </c>
      <c r="J7" s="59"/>
      <c r="K7" s="59">
        <v>349</v>
      </c>
      <c r="L7" s="59">
        <v>336</v>
      </c>
      <c r="M7" s="59">
        <v>349</v>
      </c>
      <c r="N7" s="60"/>
      <c r="O7" s="59">
        <v>322</v>
      </c>
      <c r="P7" s="61"/>
    </row>
    <row r="8" spans="1:22" s="29" customFormat="1" ht="10.5" customHeight="1">
      <c r="A8" s="55"/>
      <c r="B8" s="58">
        <v>1998</v>
      </c>
      <c r="C8" s="59">
        <v>320</v>
      </c>
      <c r="D8" s="59">
        <v>263</v>
      </c>
      <c r="E8" s="59">
        <v>315</v>
      </c>
      <c r="F8" s="59"/>
      <c r="G8" s="59">
        <v>281</v>
      </c>
      <c r="H8" s="59">
        <v>249</v>
      </c>
      <c r="I8" s="59">
        <v>277</v>
      </c>
      <c r="J8" s="59"/>
      <c r="K8" s="59">
        <v>331</v>
      </c>
      <c r="L8" s="59">
        <v>326</v>
      </c>
      <c r="M8" s="59">
        <v>331</v>
      </c>
      <c r="N8" s="60"/>
      <c r="O8" s="59">
        <v>302</v>
      </c>
      <c r="P8" s="61"/>
    </row>
    <row r="9" spans="1:22" s="29" customFormat="1" ht="10.5" customHeight="1">
      <c r="A9" s="55"/>
      <c r="B9" s="58">
        <v>1999</v>
      </c>
      <c r="C9" s="59">
        <v>316</v>
      </c>
      <c r="D9" s="59">
        <v>263</v>
      </c>
      <c r="E9" s="59">
        <v>305</v>
      </c>
      <c r="F9" s="59"/>
      <c r="G9" s="59">
        <v>274</v>
      </c>
      <c r="H9" s="59">
        <v>250</v>
      </c>
      <c r="I9" s="59">
        <v>268</v>
      </c>
      <c r="J9" s="59"/>
      <c r="K9" s="59">
        <v>317</v>
      </c>
      <c r="L9" s="59">
        <v>327</v>
      </c>
      <c r="M9" s="59">
        <v>318</v>
      </c>
      <c r="O9" s="59">
        <v>291</v>
      </c>
      <c r="P9" s="61"/>
    </row>
    <row r="10" spans="1:22" s="29" customFormat="1" ht="10.5" customHeight="1">
      <c r="A10" s="55"/>
      <c r="B10" s="58">
        <v>2000</v>
      </c>
      <c r="C10" s="59">
        <v>309</v>
      </c>
      <c r="D10" s="59">
        <v>260</v>
      </c>
      <c r="E10" s="59">
        <v>295</v>
      </c>
      <c r="F10" s="59"/>
      <c r="G10" s="59">
        <v>272</v>
      </c>
      <c r="H10" s="59">
        <v>247</v>
      </c>
      <c r="I10" s="59">
        <v>264</v>
      </c>
      <c r="J10" s="59"/>
      <c r="K10" s="59">
        <v>309</v>
      </c>
      <c r="L10" s="59">
        <v>323</v>
      </c>
      <c r="M10" s="59">
        <v>311</v>
      </c>
      <c r="O10" s="59">
        <v>283</v>
      </c>
      <c r="P10" s="61"/>
    </row>
    <row r="11" spans="1:22" s="29" customFormat="1" ht="10.5" customHeight="1">
      <c r="A11" s="55"/>
      <c r="B11" s="58">
        <v>2001</v>
      </c>
      <c r="C11" s="59">
        <v>308</v>
      </c>
      <c r="D11" s="59">
        <v>261</v>
      </c>
      <c r="E11" s="59">
        <v>293</v>
      </c>
      <c r="F11" s="59"/>
      <c r="G11" s="59">
        <v>274</v>
      </c>
      <c r="H11" s="59">
        <v>247</v>
      </c>
      <c r="I11" s="59">
        <v>266</v>
      </c>
      <c r="J11" s="59"/>
      <c r="K11" s="59">
        <v>308</v>
      </c>
      <c r="L11" s="59">
        <v>319</v>
      </c>
      <c r="M11" s="59">
        <v>309</v>
      </c>
      <c r="O11" s="59">
        <v>283</v>
      </c>
      <c r="P11" s="61"/>
      <c r="Q11" s="62"/>
      <c r="R11" s="62"/>
      <c r="S11" s="62"/>
      <c r="T11" s="62"/>
      <c r="U11" s="62"/>
      <c r="V11" s="62"/>
    </row>
    <row r="12" spans="1:22" s="29" customFormat="1" ht="10.5" customHeight="1">
      <c r="A12" s="55"/>
      <c r="B12" s="58">
        <v>2002</v>
      </c>
      <c r="C12" s="59">
        <v>326</v>
      </c>
      <c r="D12" s="59">
        <v>273</v>
      </c>
      <c r="E12" s="59">
        <v>310</v>
      </c>
      <c r="F12" s="59"/>
      <c r="G12" s="59">
        <v>295</v>
      </c>
      <c r="H12" s="59">
        <v>258</v>
      </c>
      <c r="I12" s="59">
        <v>281</v>
      </c>
      <c r="J12" s="59"/>
      <c r="K12" s="59">
        <v>327</v>
      </c>
      <c r="L12" s="59">
        <v>327</v>
      </c>
      <c r="M12" s="59">
        <v>327</v>
      </c>
      <c r="O12" s="59">
        <v>296</v>
      </c>
      <c r="P12" s="61"/>
      <c r="Q12" s="62"/>
      <c r="R12" s="62"/>
      <c r="S12" s="62"/>
      <c r="T12" s="62"/>
      <c r="U12" s="62"/>
      <c r="V12" s="62"/>
    </row>
    <row r="13" spans="1:22" s="29" customFormat="1" ht="10.5" customHeight="1">
      <c r="A13" s="55"/>
      <c r="B13" s="58">
        <v>2003</v>
      </c>
      <c r="C13" s="59">
        <v>335</v>
      </c>
      <c r="D13" s="59">
        <v>289</v>
      </c>
      <c r="E13" s="59">
        <v>320</v>
      </c>
      <c r="F13" s="59"/>
      <c r="G13" s="59">
        <v>302</v>
      </c>
      <c r="H13" s="59">
        <v>275</v>
      </c>
      <c r="I13" s="59">
        <v>292</v>
      </c>
      <c r="J13" s="59"/>
      <c r="K13" s="59">
        <v>335</v>
      </c>
      <c r="L13" s="59">
        <v>343</v>
      </c>
      <c r="M13" s="59">
        <v>336</v>
      </c>
      <c r="O13" s="59">
        <v>306</v>
      </c>
      <c r="P13" s="61"/>
      <c r="Q13" s="62"/>
      <c r="R13" s="62"/>
      <c r="S13" s="62"/>
      <c r="T13" s="62"/>
      <c r="U13" s="62"/>
      <c r="V13" s="62"/>
    </row>
    <row r="14" spans="1:22" s="29" customFormat="1" ht="10.5" customHeight="1">
      <c r="A14" s="55"/>
      <c r="B14" s="58">
        <v>2004</v>
      </c>
      <c r="C14" s="59">
        <v>344</v>
      </c>
      <c r="D14" s="59">
        <v>309</v>
      </c>
      <c r="E14" s="59">
        <v>333</v>
      </c>
      <c r="F14" s="59"/>
      <c r="G14" s="59">
        <v>317</v>
      </c>
      <c r="H14" s="59">
        <v>296</v>
      </c>
      <c r="I14" s="59">
        <v>309</v>
      </c>
      <c r="J14" s="59"/>
      <c r="K14" s="59">
        <v>355</v>
      </c>
      <c r="L14" s="59">
        <v>342</v>
      </c>
      <c r="M14" s="59">
        <v>351</v>
      </c>
      <c r="O14" s="59">
        <v>323</v>
      </c>
      <c r="P14" s="61"/>
      <c r="Q14" s="63"/>
      <c r="R14" s="63"/>
    </row>
    <row r="15" spans="1:22" s="29" customFormat="1" ht="10.5" customHeight="1">
      <c r="A15" s="55"/>
      <c r="B15" s="58">
        <v>2005</v>
      </c>
      <c r="C15" s="59">
        <v>402</v>
      </c>
      <c r="D15" s="59">
        <v>354</v>
      </c>
      <c r="E15" s="59">
        <v>386</v>
      </c>
      <c r="F15" s="61"/>
      <c r="G15" s="59">
        <v>364</v>
      </c>
      <c r="H15" s="59">
        <v>338</v>
      </c>
      <c r="I15" s="59">
        <v>353</v>
      </c>
      <c r="J15" s="61"/>
      <c r="K15" s="59">
        <v>406</v>
      </c>
      <c r="L15" s="59">
        <v>387</v>
      </c>
      <c r="M15" s="59">
        <v>401</v>
      </c>
      <c r="O15" s="59">
        <v>370</v>
      </c>
      <c r="P15" s="61"/>
      <c r="Q15" s="63"/>
      <c r="R15" s="63"/>
    </row>
    <row r="16" spans="1:22" s="29" customFormat="1" ht="10.5" customHeight="1">
      <c r="A16" s="64"/>
      <c r="B16" s="65">
        <v>2006</v>
      </c>
      <c r="C16" s="66">
        <v>510</v>
      </c>
      <c r="D16" s="66">
        <v>427</v>
      </c>
      <c r="E16" s="66">
        <v>474</v>
      </c>
      <c r="F16" s="67"/>
      <c r="G16" s="66">
        <v>453</v>
      </c>
      <c r="H16" s="66">
        <v>400</v>
      </c>
      <c r="I16" s="66">
        <v>424</v>
      </c>
      <c r="J16" s="67"/>
      <c r="K16" s="66">
        <v>515</v>
      </c>
      <c r="L16" s="66">
        <v>467</v>
      </c>
      <c r="M16" s="66">
        <v>498</v>
      </c>
      <c r="N16" s="68"/>
      <c r="O16" s="66">
        <v>452</v>
      </c>
      <c r="P16" s="61"/>
      <c r="R16" s="63"/>
    </row>
    <row r="17" spans="1:30" s="29" customFormat="1" ht="13.5" customHeight="1">
      <c r="A17" s="55"/>
      <c r="B17" s="58" t="s">
        <v>20</v>
      </c>
      <c r="C17" s="59">
        <v>545</v>
      </c>
      <c r="D17" s="59">
        <v>525</v>
      </c>
      <c r="E17" s="59">
        <v>536</v>
      </c>
      <c r="F17" s="61"/>
      <c r="G17" s="59">
        <v>478</v>
      </c>
      <c r="H17" s="59">
        <v>490</v>
      </c>
      <c r="I17" s="59">
        <v>485</v>
      </c>
      <c r="J17" s="61"/>
      <c r="K17" s="59">
        <v>586</v>
      </c>
      <c r="L17" s="59">
        <v>553</v>
      </c>
      <c r="M17" s="59">
        <v>573</v>
      </c>
      <c r="N17" s="59"/>
      <c r="O17" s="59">
        <v>516</v>
      </c>
      <c r="P17" s="61"/>
      <c r="U17" s="62"/>
      <c r="V17" s="62"/>
      <c r="W17" s="62"/>
    </row>
    <row r="18" spans="1:30" s="29" customFormat="1" ht="10.5" customHeight="1">
      <c r="A18" s="55"/>
      <c r="B18" s="58">
        <v>2008</v>
      </c>
      <c r="C18" s="59">
        <v>625</v>
      </c>
      <c r="D18" s="59">
        <v>624</v>
      </c>
      <c r="E18" s="59">
        <v>625</v>
      </c>
      <c r="F18" s="61"/>
      <c r="G18" s="59">
        <v>576</v>
      </c>
      <c r="H18" s="59">
        <v>581</v>
      </c>
      <c r="I18" s="59">
        <v>579</v>
      </c>
      <c r="J18" s="61"/>
      <c r="K18" s="59">
        <v>668</v>
      </c>
      <c r="L18" s="59">
        <v>630</v>
      </c>
      <c r="M18" s="59">
        <v>651</v>
      </c>
      <c r="N18" s="59"/>
      <c r="O18" s="59">
        <v>604</v>
      </c>
      <c r="P18" s="61"/>
      <c r="U18" s="62"/>
      <c r="V18" s="62"/>
      <c r="W18" s="62"/>
    </row>
    <row r="19" spans="1:30" s="29" customFormat="1" ht="10.5" customHeight="1">
      <c r="A19" s="55"/>
      <c r="B19" s="58">
        <v>2009</v>
      </c>
      <c r="C19" s="59">
        <v>715</v>
      </c>
      <c r="D19" s="59">
        <v>697</v>
      </c>
      <c r="E19" s="59">
        <v>708</v>
      </c>
      <c r="F19" s="61"/>
      <c r="G19" s="59">
        <v>665</v>
      </c>
      <c r="H19" s="59">
        <v>645</v>
      </c>
      <c r="I19" s="59">
        <v>652</v>
      </c>
      <c r="J19" s="61"/>
      <c r="K19" s="59">
        <v>755</v>
      </c>
      <c r="L19" s="59">
        <v>724</v>
      </c>
      <c r="M19" s="59">
        <v>739</v>
      </c>
      <c r="N19" s="59"/>
      <c r="O19" s="59">
        <v>680</v>
      </c>
      <c r="P19" s="61"/>
      <c r="U19" s="62"/>
      <c r="V19" s="62"/>
      <c r="W19" s="62"/>
    </row>
    <row r="20" spans="1:30" s="29" customFormat="1" ht="10.5" customHeight="1">
      <c r="A20" s="55"/>
      <c r="B20" s="58">
        <v>2010</v>
      </c>
      <c r="C20" s="59">
        <v>689</v>
      </c>
      <c r="D20" s="59">
        <v>671</v>
      </c>
      <c r="E20" s="59">
        <v>681</v>
      </c>
      <c r="F20" s="61"/>
      <c r="G20" s="59">
        <v>659</v>
      </c>
      <c r="H20" s="59">
        <v>628</v>
      </c>
      <c r="I20" s="59">
        <v>639</v>
      </c>
      <c r="J20" s="61"/>
      <c r="K20" s="59">
        <v>687</v>
      </c>
      <c r="L20" s="59">
        <v>679</v>
      </c>
      <c r="M20" s="59">
        <v>683</v>
      </c>
      <c r="N20" s="59"/>
      <c r="O20" s="59">
        <v>658</v>
      </c>
      <c r="P20" s="61"/>
      <c r="Q20" s="61"/>
      <c r="U20" s="62"/>
      <c r="V20" s="62"/>
      <c r="W20" s="62"/>
    </row>
    <row r="21" spans="1:30" s="29" customFormat="1" ht="10.5" customHeight="1">
      <c r="A21" s="55"/>
      <c r="B21" s="58">
        <v>2011</v>
      </c>
      <c r="C21" s="59">
        <v>762</v>
      </c>
      <c r="D21" s="59">
        <v>730</v>
      </c>
      <c r="E21" s="59">
        <v>749</v>
      </c>
      <c r="F21" s="61"/>
      <c r="G21" s="59">
        <v>736</v>
      </c>
      <c r="H21" s="59">
        <v>677</v>
      </c>
      <c r="I21" s="59">
        <v>697</v>
      </c>
      <c r="J21" s="61"/>
      <c r="K21" s="59">
        <v>763</v>
      </c>
      <c r="L21" s="59">
        <v>727</v>
      </c>
      <c r="M21" s="59">
        <v>743</v>
      </c>
      <c r="N21" s="59"/>
      <c r="O21" s="59">
        <v>719</v>
      </c>
      <c r="P21" s="61"/>
      <c r="Q21" s="61"/>
      <c r="R21" s="61"/>
      <c r="S21" s="61"/>
      <c r="T21" s="61"/>
      <c r="U21" s="61"/>
      <c r="V21" s="61"/>
      <c r="W21" s="61"/>
      <c r="X21" s="61"/>
      <c r="Y21" s="61"/>
      <c r="Z21" s="61"/>
    </row>
    <row r="22" spans="1:30" s="29" customFormat="1" ht="10.5" customHeight="1">
      <c r="A22" s="55"/>
      <c r="B22" s="58">
        <v>2012</v>
      </c>
      <c r="C22" s="59">
        <v>865</v>
      </c>
      <c r="D22" s="59">
        <v>804</v>
      </c>
      <c r="E22" s="59">
        <v>839</v>
      </c>
      <c r="F22" s="61"/>
      <c r="G22" s="59">
        <v>835</v>
      </c>
      <c r="H22" s="59">
        <v>743</v>
      </c>
      <c r="I22" s="59">
        <v>773</v>
      </c>
      <c r="J22" s="61"/>
      <c r="K22" s="59">
        <v>862</v>
      </c>
      <c r="L22" s="59">
        <v>802</v>
      </c>
      <c r="M22" s="59">
        <v>828</v>
      </c>
      <c r="N22" s="59"/>
      <c r="O22" s="59">
        <v>800</v>
      </c>
      <c r="P22" s="61"/>
      <c r="Q22" s="61"/>
      <c r="R22" s="61"/>
      <c r="S22" s="61"/>
      <c r="T22" s="61"/>
      <c r="U22" s="61"/>
      <c r="V22" s="61"/>
      <c r="W22" s="61"/>
      <c r="X22" s="61"/>
      <c r="Y22" s="61"/>
      <c r="Z22" s="61"/>
      <c r="AA22" s="61"/>
      <c r="AB22" s="61"/>
      <c r="AC22" s="61"/>
      <c r="AD22" s="61"/>
    </row>
    <row r="23" spans="1:30" s="29" customFormat="1" ht="10.5" customHeight="1">
      <c r="A23" s="55"/>
      <c r="B23" s="58">
        <v>2013</v>
      </c>
      <c r="C23" s="59">
        <v>930</v>
      </c>
      <c r="D23" s="59">
        <v>862</v>
      </c>
      <c r="E23" s="59">
        <v>900</v>
      </c>
      <c r="F23" s="61"/>
      <c r="G23" s="59">
        <v>882</v>
      </c>
      <c r="H23" s="59">
        <v>795</v>
      </c>
      <c r="I23" s="59">
        <v>823</v>
      </c>
      <c r="J23" s="61"/>
      <c r="K23" s="59">
        <v>922</v>
      </c>
      <c r="L23" s="59">
        <v>866</v>
      </c>
      <c r="M23" s="59">
        <v>890</v>
      </c>
      <c r="N23" s="59"/>
      <c r="O23" s="59">
        <v>855</v>
      </c>
      <c r="P23" s="61"/>
      <c r="Q23" s="61"/>
      <c r="R23" s="61"/>
      <c r="S23" s="61"/>
      <c r="T23" s="61"/>
      <c r="U23" s="61"/>
      <c r="V23" s="61"/>
      <c r="W23" s="61"/>
      <c r="X23" s="61"/>
      <c r="Y23" s="61"/>
      <c r="Z23" s="61"/>
      <c r="AA23" s="61"/>
      <c r="AB23" s="61"/>
      <c r="AC23" s="61"/>
      <c r="AD23" s="61"/>
    </row>
    <row r="24" spans="1:30" s="29" customFormat="1" ht="10.5" customHeight="1">
      <c r="A24" s="69" t="s">
        <v>2</v>
      </c>
      <c r="B24" s="70"/>
      <c r="C24" s="70"/>
      <c r="D24" s="71"/>
      <c r="E24" s="72"/>
      <c r="F24" s="70"/>
      <c r="G24" s="73"/>
      <c r="H24" s="71"/>
      <c r="I24" s="72"/>
      <c r="J24" s="73"/>
      <c r="K24" s="73"/>
      <c r="L24" s="71"/>
      <c r="M24" s="72"/>
      <c r="N24" s="72"/>
      <c r="O24" s="72"/>
      <c r="P24" s="61"/>
      <c r="U24" s="62"/>
      <c r="V24" s="62"/>
      <c r="W24" s="62"/>
    </row>
    <row r="25" spans="1:30" s="29" customFormat="1" ht="11.25" customHeight="1">
      <c r="A25" s="51"/>
      <c r="B25" s="51" t="s">
        <v>23</v>
      </c>
      <c r="C25" s="74">
        <v>7.5</v>
      </c>
      <c r="D25" s="74">
        <v>7.2</v>
      </c>
      <c r="E25" s="74">
        <v>7.3</v>
      </c>
      <c r="F25" s="74" t="e">
        <v>#DIV/0!</v>
      </c>
      <c r="G25" s="74">
        <v>5.6</v>
      </c>
      <c r="H25" s="74">
        <v>7</v>
      </c>
      <c r="I25" s="74">
        <v>6.5</v>
      </c>
      <c r="J25" s="74" t="e">
        <v>#DIV/0!</v>
      </c>
      <c r="K25" s="74">
        <v>7</v>
      </c>
      <c r="L25" s="74">
        <v>8</v>
      </c>
      <c r="M25" s="74">
        <v>7.5</v>
      </c>
      <c r="N25" s="74" t="e">
        <v>#DIV/0!</v>
      </c>
      <c r="O25" s="74">
        <v>6.9</v>
      </c>
      <c r="U25" s="62"/>
      <c r="V25" s="62"/>
      <c r="W25" s="62"/>
    </row>
    <row r="26" spans="1:30" s="29" customFormat="1" ht="12.75" customHeight="1">
      <c r="A26" s="55" t="s">
        <v>11</v>
      </c>
      <c r="B26" s="56"/>
      <c r="C26" s="56"/>
      <c r="D26" s="56"/>
      <c r="E26" s="56"/>
      <c r="F26" s="56"/>
      <c r="G26" s="56"/>
      <c r="H26" s="56"/>
      <c r="I26" s="56"/>
      <c r="J26" s="56"/>
      <c r="K26" s="56"/>
      <c r="L26" s="56"/>
      <c r="M26" s="56"/>
      <c r="N26" s="28"/>
      <c r="O26" s="28"/>
      <c r="Q26" s="61"/>
      <c r="T26" s="61"/>
      <c r="U26" s="62"/>
      <c r="V26" s="62"/>
      <c r="W26" s="62"/>
    </row>
    <row r="27" spans="1:30" s="29" customFormat="1" ht="10.5" customHeight="1">
      <c r="A27" s="55"/>
      <c r="B27" s="58">
        <v>1996</v>
      </c>
      <c r="C27" s="59">
        <v>451</v>
      </c>
      <c r="D27" s="59">
        <v>418</v>
      </c>
      <c r="E27" s="59">
        <v>451</v>
      </c>
      <c r="F27" s="59"/>
      <c r="G27" s="59">
        <v>421</v>
      </c>
      <c r="H27" s="59">
        <v>393</v>
      </c>
      <c r="I27" s="59">
        <v>421</v>
      </c>
      <c r="J27" s="59"/>
      <c r="K27" s="59">
        <v>478</v>
      </c>
      <c r="L27" s="59">
        <v>478</v>
      </c>
      <c r="M27" s="59">
        <v>478</v>
      </c>
      <c r="N27" s="75"/>
      <c r="O27" s="59">
        <v>442</v>
      </c>
      <c r="U27" s="62"/>
      <c r="V27" s="62"/>
      <c r="W27" s="62"/>
    </row>
    <row r="28" spans="1:30" s="29" customFormat="1" ht="10.5" customHeight="1">
      <c r="A28" s="55"/>
      <c r="B28" s="58">
        <v>1997</v>
      </c>
      <c r="C28" s="59">
        <v>442</v>
      </c>
      <c r="D28" s="59">
        <v>373</v>
      </c>
      <c r="E28" s="59">
        <v>440</v>
      </c>
      <c r="F28" s="59"/>
      <c r="G28" s="59">
        <v>412</v>
      </c>
      <c r="H28" s="59">
        <v>357</v>
      </c>
      <c r="I28" s="59">
        <v>412</v>
      </c>
      <c r="J28" s="59"/>
      <c r="K28" s="59">
        <v>468</v>
      </c>
      <c r="L28" s="59">
        <v>451</v>
      </c>
      <c r="M28" s="59">
        <v>468</v>
      </c>
      <c r="N28" s="75"/>
      <c r="O28" s="59">
        <v>432</v>
      </c>
    </row>
    <row r="29" spans="1:30" s="29" customFormat="1" ht="10.5" customHeight="1">
      <c r="A29" s="55"/>
      <c r="B29" s="58">
        <v>1998</v>
      </c>
      <c r="C29" s="59">
        <v>422</v>
      </c>
      <c r="D29" s="59">
        <v>347</v>
      </c>
      <c r="E29" s="59">
        <v>415</v>
      </c>
      <c r="F29" s="59"/>
      <c r="G29" s="59">
        <v>370</v>
      </c>
      <c r="H29" s="59">
        <v>328</v>
      </c>
      <c r="I29" s="59">
        <v>365</v>
      </c>
      <c r="J29" s="59"/>
      <c r="K29" s="59">
        <v>436</v>
      </c>
      <c r="L29" s="59">
        <v>430</v>
      </c>
      <c r="M29" s="59">
        <v>436</v>
      </c>
      <c r="N29" s="75"/>
      <c r="O29" s="59">
        <v>398</v>
      </c>
    </row>
    <row r="30" spans="1:30" s="29" customFormat="1" ht="10.5" customHeight="1">
      <c r="A30" s="55"/>
      <c r="B30" s="58">
        <v>1999</v>
      </c>
      <c r="C30" s="59">
        <v>407</v>
      </c>
      <c r="D30" s="59">
        <v>339</v>
      </c>
      <c r="E30" s="59">
        <v>393</v>
      </c>
      <c r="F30" s="59"/>
      <c r="G30" s="59">
        <v>353</v>
      </c>
      <c r="H30" s="59">
        <v>322</v>
      </c>
      <c r="I30" s="59">
        <v>345</v>
      </c>
      <c r="J30" s="59"/>
      <c r="K30" s="59">
        <v>409</v>
      </c>
      <c r="L30" s="59">
        <v>421</v>
      </c>
      <c r="M30" s="59">
        <v>410</v>
      </c>
      <c r="O30" s="59">
        <v>376</v>
      </c>
    </row>
    <row r="31" spans="1:30" s="29" customFormat="1" ht="10.5" customHeight="1">
      <c r="A31" s="55"/>
      <c r="B31" s="58">
        <v>2000</v>
      </c>
      <c r="C31" s="59">
        <v>395</v>
      </c>
      <c r="D31" s="59">
        <v>332</v>
      </c>
      <c r="E31" s="59">
        <v>377</v>
      </c>
      <c r="F31" s="59"/>
      <c r="G31" s="59">
        <v>348</v>
      </c>
      <c r="H31" s="59">
        <v>316</v>
      </c>
      <c r="I31" s="59">
        <v>338</v>
      </c>
      <c r="J31" s="59"/>
      <c r="K31" s="59">
        <v>395</v>
      </c>
      <c r="L31" s="59">
        <v>413</v>
      </c>
      <c r="M31" s="59">
        <v>398</v>
      </c>
      <c r="O31" s="59">
        <v>362</v>
      </c>
    </row>
    <row r="32" spans="1:30" s="29" customFormat="1" ht="10.5" customHeight="1">
      <c r="A32" s="55"/>
      <c r="B32" s="58">
        <v>2001</v>
      </c>
      <c r="C32" s="59">
        <v>385</v>
      </c>
      <c r="D32" s="59">
        <v>326</v>
      </c>
      <c r="E32" s="59">
        <v>366</v>
      </c>
      <c r="F32" s="59"/>
      <c r="G32" s="59">
        <v>343</v>
      </c>
      <c r="H32" s="59">
        <v>309</v>
      </c>
      <c r="I32" s="59">
        <v>333</v>
      </c>
      <c r="J32" s="59"/>
      <c r="K32" s="59">
        <v>385</v>
      </c>
      <c r="L32" s="59">
        <v>399</v>
      </c>
      <c r="M32" s="59">
        <v>386</v>
      </c>
      <c r="O32" s="59">
        <v>353</v>
      </c>
    </row>
    <row r="33" spans="1:15" s="29" customFormat="1" ht="10.5" customHeight="1">
      <c r="A33" s="55"/>
      <c r="B33" s="58">
        <v>2002</v>
      </c>
      <c r="C33" s="59">
        <v>398</v>
      </c>
      <c r="D33" s="59">
        <v>333</v>
      </c>
      <c r="E33" s="59">
        <v>379</v>
      </c>
      <c r="F33" s="59"/>
      <c r="G33" s="59">
        <v>360</v>
      </c>
      <c r="H33" s="59">
        <v>315</v>
      </c>
      <c r="I33" s="59">
        <v>343</v>
      </c>
      <c r="J33" s="59"/>
      <c r="K33" s="59">
        <v>399</v>
      </c>
      <c r="L33" s="59">
        <v>399</v>
      </c>
      <c r="M33" s="59">
        <v>399</v>
      </c>
      <c r="O33" s="59">
        <v>361</v>
      </c>
    </row>
    <row r="34" spans="1:15" s="29" customFormat="1" ht="10.5" customHeight="1">
      <c r="A34" s="55"/>
      <c r="B34" s="58">
        <v>2003</v>
      </c>
      <c r="C34" s="59">
        <v>400</v>
      </c>
      <c r="D34" s="59">
        <v>345</v>
      </c>
      <c r="E34" s="59">
        <v>382</v>
      </c>
      <c r="F34" s="59"/>
      <c r="G34" s="59">
        <v>361</v>
      </c>
      <c r="H34" s="59">
        <v>329</v>
      </c>
      <c r="I34" s="59">
        <v>349</v>
      </c>
      <c r="J34" s="59"/>
      <c r="K34" s="59">
        <v>400</v>
      </c>
      <c r="L34" s="59">
        <v>410</v>
      </c>
      <c r="M34" s="59">
        <v>401</v>
      </c>
      <c r="O34" s="59">
        <v>366</v>
      </c>
    </row>
    <row r="35" spans="1:15" s="29" customFormat="1" ht="10.5" customHeight="1">
      <c r="A35" s="55"/>
      <c r="B35" s="58">
        <v>2004</v>
      </c>
      <c r="C35" s="59">
        <v>401</v>
      </c>
      <c r="D35" s="59">
        <v>361</v>
      </c>
      <c r="E35" s="59">
        <v>388</v>
      </c>
      <c r="F35" s="59"/>
      <c r="G35" s="59">
        <v>370</v>
      </c>
      <c r="H35" s="59">
        <v>345</v>
      </c>
      <c r="I35" s="59">
        <v>360</v>
      </c>
      <c r="J35" s="59"/>
      <c r="K35" s="59">
        <v>414</v>
      </c>
      <c r="L35" s="59">
        <v>399</v>
      </c>
      <c r="M35" s="59">
        <v>410</v>
      </c>
      <c r="O35" s="59">
        <v>377</v>
      </c>
    </row>
    <row r="36" spans="1:15" s="29" customFormat="1" ht="10.5" customHeight="1">
      <c r="A36" s="55"/>
      <c r="B36" s="58">
        <v>2005</v>
      </c>
      <c r="C36" s="59">
        <v>460</v>
      </c>
      <c r="D36" s="59">
        <v>405</v>
      </c>
      <c r="E36" s="59">
        <v>441</v>
      </c>
      <c r="F36" s="59"/>
      <c r="G36" s="59">
        <v>416</v>
      </c>
      <c r="H36" s="59">
        <v>387</v>
      </c>
      <c r="I36" s="59">
        <v>403</v>
      </c>
      <c r="J36" s="59"/>
      <c r="K36" s="59">
        <v>464</v>
      </c>
      <c r="L36" s="59">
        <v>443</v>
      </c>
      <c r="M36" s="59">
        <v>459</v>
      </c>
      <c r="O36" s="59">
        <v>424</v>
      </c>
    </row>
    <row r="37" spans="1:15" s="29" customFormat="1" ht="10.5" customHeight="1">
      <c r="A37" s="64"/>
      <c r="B37" s="65">
        <v>2006</v>
      </c>
      <c r="C37" s="66">
        <v>567</v>
      </c>
      <c r="D37" s="66">
        <v>475</v>
      </c>
      <c r="E37" s="66">
        <v>528</v>
      </c>
      <c r="F37" s="66"/>
      <c r="G37" s="66">
        <v>504</v>
      </c>
      <c r="H37" s="66">
        <v>445</v>
      </c>
      <c r="I37" s="66">
        <v>472</v>
      </c>
      <c r="J37" s="66"/>
      <c r="K37" s="66">
        <v>573</v>
      </c>
      <c r="L37" s="66">
        <v>519</v>
      </c>
      <c r="M37" s="66">
        <v>554</v>
      </c>
      <c r="N37" s="68"/>
      <c r="O37" s="66">
        <v>503</v>
      </c>
    </row>
    <row r="38" spans="1:15" s="29" customFormat="1" ht="13.5" customHeight="1">
      <c r="A38" s="55"/>
      <c r="B38" s="58" t="s">
        <v>20</v>
      </c>
      <c r="C38" s="59">
        <v>593</v>
      </c>
      <c r="D38" s="59">
        <v>572</v>
      </c>
      <c r="E38" s="59">
        <v>584</v>
      </c>
      <c r="F38" s="61"/>
      <c r="G38" s="59">
        <v>520</v>
      </c>
      <c r="H38" s="59">
        <v>533</v>
      </c>
      <c r="I38" s="59">
        <v>528</v>
      </c>
      <c r="J38" s="61"/>
      <c r="K38" s="59">
        <v>638</v>
      </c>
      <c r="L38" s="59">
        <v>602</v>
      </c>
      <c r="M38" s="59">
        <v>624</v>
      </c>
      <c r="N38" s="59"/>
      <c r="O38" s="59">
        <v>561</v>
      </c>
    </row>
    <row r="39" spans="1:15" s="29" customFormat="1" ht="10.5" customHeight="1">
      <c r="A39" s="55"/>
      <c r="B39" s="58">
        <v>2008</v>
      </c>
      <c r="C39" s="59">
        <v>659</v>
      </c>
      <c r="D39" s="59">
        <v>657</v>
      </c>
      <c r="E39" s="59">
        <v>658</v>
      </c>
      <c r="F39" s="61"/>
      <c r="G39" s="59">
        <v>607</v>
      </c>
      <c r="H39" s="59">
        <v>613</v>
      </c>
      <c r="I39" s="59">
        <v>610</v>
      </c>
      <c r="J39" s="61"/>
      <c r="K39" s="59">
        <v>704</v>
      </c>
      <c r="L39" s="59">
        <v>664</v>
      </c>
      <c r="M39" s="59">
        <v>686</v>
      </c>
      <c r="N39" s="59"/>
      <c r="O39" s="59">
        <v>637</v>
      </c>
    </row>
    <row r="40" spans="1:15" s="29" customFormat="1" ht="10.5" customHeight="1">
      <c r="A40" s="55"/>
      <c r="B40" s="58">
        <v>2009</v>
      </c>
      <c r="C40" s="59">
        <v>738</v>
      </c>
      <c r="D40" s="59">
        <v>719</v>
      </c>
      <c r="E40" s="59">
        <v>729</v>
      </c>
      <c r="F40" s="61"/>
      <c r="G40" s="59">
        <v>686</v>
      </c>
      <c r="H40" s="59">
        <v>664</v>
      </c>
      <c r="I40" s="59">
        <v>672</v>
      </c>
      <c r="J40" s="61"/>
      <c r="K40" s="59">
        <v>779</v>
      </c>
      <c r="L40" s="59">
        <v>747</v>
      </c>
      <c r="M40" s="59">
        <v>762</v>
      </c>
      <c r="N40" s="59"/>
      <c r="O40" s="59">
        <v>701</v>
      </c>
    </row>
    <row r="41" spans="1:15" s="29" customFormat="1" ht="10.5" customHeight="1">
      <c r="A41" s="55"/>
      <c r="B41" s="58">
        <v>2010</v>
      </c>
      <c r="C41" s="59">
        <v>689</v>
      </c>
      <c r="D41" s="59">
        <v>671</v>
      </c>
      <c r="E41" s="59">
        <v>681</v>
      </c>
      <c r="F41" s="61"/>
      <c r="G41" s="59">
        <v>659</v>
      </c>
      <c r="H41" s="59">
        <v>628</v>
      </c>
      <c r="I41" s="59">
        <v>639</v>
      </c>
      <c r="J41" s="61"/>
      <c r="K41" s="59">
        <v>687</v>
      </c>
      <c r="L41" s="59">
        <v>679</v>
      </c>
      <c r="M41" s="59">
        <v>683</v>
      </c>
      <c r="N41" s="59"/>
      <c r="O41" s="59">
        <v>658</v>
      </c>
    </row>
    <row r="42" spans="1:15" s="29" customFormat="1" ht="10.5" customHeight="1">
      <c r="A42" s="55"/>
      <c r="B42" s="58">
        <v>2011</v>
      </c>
      <c r="C42" s="59">
        <v>745</v>
      </c>
      <c r="D42" s="59">
        <v>714</v>
      </c>
      <c r="E42" s="59">
        <v>732</v>
      </c>
      <c r="F42" s="61"/>
      <c r="G42" s="59">
        <v>719</v>
      </c>
      <c r="H42" s="59">
        <v>662</v>
      </c>
      <c r="I42" s="59">
        <v>681</v>
      </c>
      <c r="J42" s="61"/>
      <c r="K42" s="59">
        <v>746</v>
      </c>
      <c r="L42" s="59">
        <v>710</v>
      </c>
      <c r="M42" s="59">
        <v>726</v>
      </c>
      <c r="N42" s="59"/>
      <c r="O42" s="59">
        <v>703</v>
      </c>
    </row>
    <row r="43" spans="1:15" s="29" customFormat="1" ht="10.5" customHeight="1">
      <c r="A43" s="55"/>
      <c r="B43" s="58">
        <v>2012</v>
      </c>
      <c r="C43" s="59">
        <v>830</v>
      </c>
      <c r="D43" s="59">
        <v>772</v>
      </c>
      <c r="E43" s="59">
        <v>806</v>
      </c>
      <c r="F43" s="61"/>
      <c r="G43" s="59">
        <v>802</v>
      </c>
      <c r="H43" s="59">
        <v>714</v>
      </c>
      <c r="I43" s="59">
        <v>742</v>
      </c>
      <c r="J43" s="61"/>
      <c r="K43" s="59">
        <v>828</v>
      </c>
      <c r="L43" s="59">
        <v>771</v>
      </c>
      <c r="M43" s="59">
        <v>795</v>
      </c>
      <c r="N43" s="59"/>
      <c r="O43" s="59">
        <v>769</v>
      </c>
    </row>
    <row r="44" spans="1:15" s="29" customFormat="1" ht="10.5" customHeight="1">
      <c r="A44" s="55"/>
      <c r="B44" s="58">
        <v>2013</v>
      </c>
      <c r="C44" s="59">
        <v>879</v>
      </c>
      <c r="D44" s="59">
        <v>814</v>
      </c>
      <c r="E44" s="59">
        <v>851</v>
      </c>
      <c r="F44" s="61"/>
      <c r="G44" s="59">
        <v>834</v>
      </c>
      <c r="H44" s="59">
        <v>751</v>
      </c>
      <c r="I44" s="59">
        <v>778</v>
      </c>
      <c r="J44" s="61"/>
      <c r="K44" s="59">
        <v>871</v>
      </c>
      <c r="L44" s="59">
        <v>818</v>
      </c>
      <c r="M44" s="59">
        <v>841</v>
      </c>
      <c r="N44" s="59"/>
      <c r="O44" s="59">
        <v>808</v>
      </c>
    </row>
    <row r="45" spans="1:15" s="29" customFormat="1" ht="10.5" customHeight="1">
      <c r="A45" s="69" t="s">
        <v>2</v>
      </c>
      <c r="B45" s="76"/>
      <c r="C45" s="76"/>
      <c r="D45" s="76"/>
      <c r="E45" s="76"/>
      <c r="F45" s="76"/>
      <c r="G45" s="76"/>
      <c r="H45" s="76"/>
      <c r="I45" s="76"/>
      <c r="J45" s="76"/>
      <c r="K45" s="76"/>
      <c r="L45" s="76"/>
      <c r="M45" s="76"/>
      <c r="N45" s="76"/>
      <c r="O45" s="76"/>
    </row>
    <row r="46" spans="1:15" s="29" customFormat="1" ht="12" customHeight="1" thickBot="1">
      <c r="A46" s="77"/>
      <c r="B46" s="77" t="s">
        <v>23</v>
      </c>
      <c r="C46" s="78">
        <v>5.9</v>
      </c>
      <c r="D46" s="78">
        <v>5.4</v>
      </c>
      <c r="E46" s="78">
        <v>5.6</v>
      </c>
      <c r="F46" s="78" t="e">
        <v>#DIV/0!</v>
      </c>
      <c r="G46" s="78">
        <v>4</v>
      </c>
      <c r="H46" s="78">
        <v>5.2</v>
      </c>
      <c r="I46" s="78">
        <v>4.9000000000000004</v>
      </c>
      <c r="J46" s="78" t="e">
        <v>#DIV/0!</v>
      </c>
      <c r="K46" s="78">
        <v>5.2</v>
      </c>
      <c r="L46" s="78">
        <v>6.1</v>
      </c>
      <c r="M46" s="78">
        <v>5.8</v>
      </c>
      <c r="N46" s="78" t="e">
        <v>#DIV/0!</v>
      </c>
      <c r="O46" s="78">
        <v>5.0999999999999996</v>
      </c>
    </row>
    <row r="47" spans="1:15" s="29" customFormat="1" ht="12" thickTop="1">
      <c r="A47" s="55"/>
      <c r="B47" s="56"/>
      <c r="C47" s="56"/>
      <c r="D47" s="56"/>
      <c r="E47" s="56"/>
      <c r="F47" s="56"/>
      <c r="G47" s="56"/>
      <c r="H47" s="56"/>
      <c r="I47" s="56"/>
      <c r="J47" s="56"/>
      <c r="K47" s="56"/>
      <c r="L47" s="56"/>
      <c r="M47" s="56"/>
    </row>
    <row r="48" spans="1:15" s="29" customFormat="1" ht="11.5">
      <c r="A48" s="55"/>
      <c r="B48" s="56"/>
      <c r="C48" s="56"/>
      <c r="D48" s="56"/>
      <c r="E48" s="56"/>
      <c r="F48" s="56"/>
      <c r="G48" s="56"/>
      <c r="H48" s="56"/>
      <c r="I48" s="56"/>
      <c r="J48" s="56"/>
      <c r="K48" s="56"/>
      <c r="L48" s="56"/>
      <c r="M48" s="56"/>
    </row>
    <row r="49" spans="1:15" s="29" customFormat="1" ht="11.5">
      <c r="A49" s="55"/>
      <c r="B49" s="56"/>
      <c r="C49" s="56"/>
      <c r="D49" s="56"/>
      <c r="E49" s="56"/>
      <c r="F49" s="56"/>
      <c r="G49" s="56"/>
      <c r="H49" s="56"/>
      <c r="I49" s="56"/>
      <c r="J49" s="56"/>
      <c r="K49" s="56"/>
      <c r="L49" s="56"/>
      <c r="M49" s="56"/>
    </row>
    <row r="50" spans="1:15" s="29" customFormat="1" ht="11.5">
      <c r="A50" s="55"/>
      <c r="B50" s="56"/>
      <c r="C50" s="56"/>
      <c r="D50" s="56"/>
      <c r="E50" s="56"/>
      <c r="F50" s="56"/>
      <c r="G50" s="56"/>
      <c r="H50" s="56"/>
      <c r="I50" s="56"/>
      <c r="J50" s="56"/>
      <c r="K50" s="56"/>
      <c r="L50" s="56"/>
      <c r="M50" s="56"/>
    </row>
    <row r="51" spans="1:15" s="29" customFormat="1" ht="11.5">
      <c r="A51" s="55"/>
      <c r="B51" s="56"/>
      <c r="C51" s="56"/>
      <c r="D51" s="56"/>
      <c r="E51" s="56"/>
      <c r="F51" s="56"/>
      <c r="G51" s="56"/>
      <c r="H51" s="56"/>
      <c r="I51" s="56"/>
      <c r="J51" s="56"/>
      <c r="K51" s="56"/>
      <c r="L51" s="56"/>
      <c r="M51" s="56"/>
    </row>
    <row r="52" spans="1:15" ht="5.25" customHeight="1">
      <c r="A52" s="30"/>
      <c r="C52" s="79"/>
      <c r="D52" s="79"/>
      <c r="E52" s="79"/>
      <c r="F52" s="79"/>
      <c r="G52" s="79"/>
      <c r="H52" s="79"/>
      <c r="I52" s="79"/>
      <c r="J52" s="79"/>
      <c r="K52" s="79"/>
      <c r="L52" s="79"/>
      <c r="M52" s="79"/>
      <c r="N52" s="29"/>
      <c r="O52" s="29"/>
    </row>
    <row r="53" spans="1:15">
      <c r="N53" s="29"/>
      <c r="O53" s="29"/>
    </row>
    <row r="56" spans="1:15" ht="8.25" customHeight="1"/>
  </sheetData>
  <mergeCells count="4">
    <mergeCell ref="A1:M1"/>
    <mergeCell ref="C3:E3"/>
    <mergeCell ref="G3:I3"/>
    <mergeCell ref="K3:M3"/>
  </mergeCells>
  <pageMargins left="0.78740157480314965" right="0.78740157480314965" top="0.78740157480314965" bottom="0.78740157480314965" header="0.51181102362204722" footer="0.51181102362204722"/>
  <pageSetup paperSize="9" orientation="portrait" r:id="rId1"/>
  <headerFooter alignWithMargins="0">
    <oddFooter>&amp;C20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5"/>
  </sheetPr>
  <dimension ref="A1:W29"/>
  <sheetViews>
    <sheetView zoomScaleNormal="100" workbookViewId="0">
      <selection activeCell="M16" sqref="M16"/>
    </sheetView>
  </sheetViews>
  <sheetFormatPr defaultRowHeight="12.5"/>
  <cols>
    <col min="2" max="2" width="13.453125" customWidth="1"/>
    <col min="11" max="11" width="9.1796875" customWidth="1"/>
    <col min="12" max="12" width="17.54296875" bestFit="1" customWidth="1"/>
    <col min="13" max="13" width="13.81640625" bestFit="1" customWidth="1"/>
    <col min="14" max="15" width="11.54296875" bestFit="1" customWidth="1"/>
  </cols>
  <sheetData>
    <row r="1" spans="3:23" ht="13">
      <c r="C1" s="3"/>
    </row>
    <row r="2" spans="3:23" ht="13">
      <c r="C2" s="8"/>
      <c r="D2" s="27"/>
      <c r="E2" s="8"/>
      <c r="F2" s="8"/>
      <c r="G2" s="8"/>
      <c r="H2" s="8"/>
      <c r="I2" s="8"/>
      <c r="J2" s="8"/>
    </row>
    <row r="3" spans="3:23">
      <c r="C3" s="8"/>
      <c r="D3" s="8"/>
      <c r="E3" s="8"/>
      <c r="F3" s="8"/>
      <c r="G3" s="8"/>
      <c r="H3" s="8"/>
      <c r="I3" s="8"/>
      <c r="J3" s="8"/>
      <c r="M3" t="s">
        <v>5</v>
      </c>
      <c r="N3" t="s">
        <v>8</v>
      </c>
      <c r="O3" t="s">
        <v>0</v>
      </c>
    </row>
    <row r="4" spans="3:23">
      <c r="C4" s="8"/>
      <c r="D4" s="8"/>
      <c r="E4" s="8"/>
      <c r="F4" s="8"/>
      <c r="G4" s="8"/>
      <c r="H4" s="8"/>
      <c r="I4" s="8"/>
      <c r="J4" s="8"/>
      <c r="L4" t="s">
        <v>6</v>
      </c>
      <c r="M4" s="82">
        <v>1419</v>
      </c>
      <c r="N4" s="82">
        <v>1301</v>
      </c>
      <c r="O4" s="82">
        <v>1354</v>
      </c>
      <c r="U4" s="88"/>
      <c r="V4" s="88"/>
      <c r="W4" s="88"/>
    </row>
    <row r="5" spans="3:23">
      <c r="C5" s="8"/>
      <c r="D5" s="8"/>
      <c r="E5" s="8"/>
      <c r="F5" s="8"/>
      <c r="G5" s="8"/>
      <c r="H5" s="8"/>
      <c r="I5" s="8"/>
      <c r="J5" s="8"/>
      <c r="L5" t="s">
        <v>7</v>
      </c>
      <c r="M5" s="82">
        <v>1341</v>
      </c>
      <c r="N5" s="82">
        <v>1256</v>
      </c>
      <c r="O5" s="82">
        <v>1306</v>
      </c>
      <c r="U5" s="88"/>
      <c r="V5" s="88"/>
      <c r="W5" s="88"/>
    </row>
    <row r="6" spans="3:23">
      <c r="C6" s="8"/>
      <c r="D6" s="8"/>
      <c r="E6" s="8"/>
      <c r="F6" s="8"/>
      <c r="G6" s="8"/>
      <c r="H6" s="8"/>
      <c r="I6" s="8"/>
      <c r="J6" s="8"/>
      <c r="U6" s="88"/>
      <c r="V6" s="88"/>
      <c r="W6" s="88"/>
    </row>
    <row r="7" spans="3:23">
      <c r="C7" s="8"/>
      <c r="D7" s="8"/>
      <c r="E7" s="8"/>
      <c r="F7" s="8"/>
      <c r="G7" s="8"/>
      <c r="H7" s="8"/>
      <c r="I7" s="8"/>
      <c r="J7" s="8"/>
    </row>
    <row r="8" spans="3:23">
      <c r="C8" s="8"/>
      <c r="D8" s="8"/>
      <c r="E8" s="8"/>
      <c r="F8" s="8"/>
      <c r="G8" s="8"/>
      <c r="H8" s="8"/>
      <c r="I8" s="8"/>
      <c r="J8" s="8"/>
    </row>
    <row r="9" spans="3:23">
      <c r="C9" s="8"/>
      <c r="D9" s="8"/>
      <c r="E9" s="8"/>
      <c r="F9" s="8"/>
      <c r="G9" s="8"/>
      <c r="H9" s="8"/>
      <c r="I9" s="8"/>
      <c r="J9" s="8"/>
      <c r="M9" t="s">
        <v>5</v>
      </c>
      <c r="N9" t="s">
        <v>8</v>
      </c>
      <c r="O9" t="s">
        <v>0</v>
      </c>
    </row>
    <row r="10" spans="3:23">
      <c r="C10" s="8"/>
      <c r="D10" s="8"/>
      <c r="E10" s="8"/>
      <c r="F10" s="8"/>
      <c r="G10" s="8"/>
      <c r="H10" s="8"/>
      <c r="I10" s="8"/>
      <c r="J10" s="8"/>
      <c r="L10" t="s">
        <v>6</v>
      </c>
      <c r="M10">
        <v>602</v>
      </c>
      <c r="N10">
        <v>571</v>
      </c>
      <c r="O10">
        <v>613</v>
      </c>
    </row>
    <row r="11" spans="3:23">
      <c r="C11" s="8"/>
      <c r="D11" s="8"/>
      <c r="E11" s="8"/>
      <c r="F11" s="8"/>
      <c r="G11" s="8"/>
      <c r="H11" s="8"/>
      <c r="I11" s="8"/>
      <c r="J11" s="8"/>
      <c r="L11" t="s">
        <v>7</v>
      </c>
      <c r="M11">
        <v>601</v>
      </c>
      <c r="N11">
        <v>544</v>
      </c>
      <c r="O11">
        <v>575</v>
      </c>
    </row>
    <row r="12" spans="3:23">
      <c r="C12" s="8"/>
      <c r="D12" s="8"/>
      <c r="E12" s="8"/>
      <c r="F12" s="8"/>
      <c r="G12" s="8"/>
      <c r="H12" s="8"/>
      <c r="I12" s="8"/>
      <c r="J12" s="8"/>
    </row>
    <row r="13" spans="3:23">
      <c r="C13" s="8"/>
      <c r="D13" s="8"/>
      <c r="E13" s="8"/>
      <c r="F13" s="8"/>
      <c r="G13" s="8"/>
      <c r="H13" s="8"/>
      <c r="I13" s="8"/>
      <c r="J13" s="8"/>
    </row>
    <row r="14" spans="3:23">
      <c r="C14" s="8"/>
      <c r="D14" s="8"/>
      <c r="E14" s="8"/>
      <c r="F14" s="8"/>
      <c r="G14" s="8"/>
      <c r="H14" s="8"/>
      <c r="I14" s="8"/>
      <c r="J14" s="8"/>
    </row>
    <row r="15" spans="3:23">
      <c r="C15" s="8"/>
      <c r="D15" s="8"/>
      <c r="E15" s="8"/>
      <c r="F15" s="8"/>
      <c r="G15" s="8"/>
      <c r="H15" s="8"/>
      <c r="I15" s="8"/>
      <c r="J15" s="8"/>
    </row>
    <row r="16" spans="3:23">
      <c r="C16" s="8"/>
      <c r="D16" s="8"/>
      <c r="E16" s="8"/>
      <c r="F16" s="8"/>
      <c r="G16" s="8"/>
      <c r="H16" s="8"/>
      <c r="I16" s="8"/>
      <c r="J16" s="8"/>
    </row>
    <row r="17" spans="1:18">
      <c r="C17" s="8"/>
      <c r="D17" s="8"/>
      <c r="E17" s="8"/>
      <c r="F17" s="8"/>
      <c r="G17" s="8"/>
      <c r="H17" s="8"/>
      <c r="I17" s="8"/>
      <c r="J17" s="8"/>
    </row>
    <row r="18" spans="1:18">
      <c r="C18" s="8"/>
      <c r="D18" s="8"/>
      <c r="E18" s="8"/>
      <c r="F18" s="8"/>
      <c r="G18" s="8"/>
      <c r="H18" s="8"/>
      <c r="I18" s="8"/>
      <c r="J18" s="8"/>
    </row>
    <row r="19" spans="1:18">
      <c r="C19" s="8"/>
      <c r="D19" s="8"/>
      <c r="E19" s="8"/>
      <c r="F19" s="8"/>
      <c r="G19" s="8"/>
      <c r="H19" s="8"/>
      <c r="I19" s="8"/>
      <c r="J19" s="8"/>
    </row>
    <row r="20" spans="1:18">
      <c r="C20" s="8"/>
      <c r="D20" s="8"/>
      <c r="E20" s="8"/>
      <c r="F20" s="8"/>
      <c r="G20" s="8"/>
      <c r="H20" s="8"/>
      <c r="I20" s="8"/>
      <c r="J20" s="8"/>
    </row>
    <row r="21" spans="1:18">
      <c r="C21" s="8"/>
      <c r="D21" s="8"/>
      <c r="E21" s="8"/>
      <c r="F21" s="8"/>
      <c r="G21" s="8"/>
      <c r="H21" s="8"/>
      <c r="I21" s="8"/>
      <c r="J21" s="8"/>
    </row>
    <row r="26" spans="1:18">
      <c r="A26" s="34"/>
      <c r="B26" s="40" t="s">
        <v>37</v>
      </c>
      <c r="C26" s="34"/>
      <c r="D26" s="34"/>
      <c r="E26" s="34"/>
      <c r="F26" s="34"/>
      <c r="G26" s="34"/>
      <c r="H26" s="34"/>
      <c r="I26" s="34"/>
      <c r="J26" s="34"/>
      <c r="K26" s="34"/>
      <c r="L26" s="34"/>
      <c r="M26" s="34"/>
      <c r="N26" s="34"/>
      <c r="O26" s="34"/>
      <c r="P26" s="34"/>
      <c r="Q26" s="34"/>
      <c r="R26" s="34"/>
    </row>
    <row r="29" spans="1:18">
      <c r="D29">
        <v>2021</v>
      </c>
    </row>
  </sheetData>
  <phoneticPr fontId="0" type="noConversion"/>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A24"/>
  <sheetViews>
    <sheetView showGridLines="0" tabSelected="1" zoomScaleNormal="100" workbookViewId="0"/>
  </sheetViews>
  <sheetFormatPr defaultColWidth="8.54296875" defaultRowHeight="15" customHeight="1"/>
  <sheetData>
    <row r="1" spans="1:1" ht="36" customHeight="1">
      <c r="A1" s="186" t="s">
        <v>86</v>
      </c>
    </row>
    <row r="2" spans="1:1" ht="18" customHeight="1">
      <c r="A2" s="175" t="s">
        <v>125</v>
      </c>
    </row>
    <row r="3" spans="1:1" ht="18" customHeight="1">
      <c r="A3" s="187" t="s">
        <v>152</v>
      </c>
    </row>
    <row r="4" spans="1:1" ht="18" customHeight="1">
      <c r="A4" s="227" t="s">
        <v>151</v>
      </c>
    </row>
    <row r="5" spans="1:1" ht="18" customHeight="1">
      <c r="A5" s="189" t="s">
        <v>164</v>
      </c>
    </row>
    <row r="6" spans="1:1" ht="36" customHeight="1">
      <c r="A6" s="191" t="s">
        <v>51</v>
      </c>
    </row>
    <row r="7" spans="1:1" s="188" customFormat="1" ht="18" customHeight="1">
      <c r="A7" s="190" t="s">
        <v>147</v>
      </c>
    </row>
    <row r="8" spans="1:1" s="188" customFormat="1" ht="18" customHeight="1">
      <c r="A8" s="190" t="s">
        <v>130</v>
      </c>
    </row>
    <row r="9" spans="1:1" s="188" customFormat="1" ht="18" customHeight="1">
      <c r="A9" s="190" t="s">
        <v>133</v>
      </c>
    </row>
    <row r="10" spans="1:1" s="188" customFormat="1" ht="18" customHeight="1">
      <c r="A10" s="190" t="s">
        <v>126</v>
      </c>
    </row>
    <row r="11" spans="1:1" s="188" customFormat="1" ht="18" customHeight="1">
      <c r="A11" s="190" t="s">
        <v>122</v>
      </c>
    </row>
    <row r="12" spans="1:1" ht="36" customHeight="1">
      <c r="A12" s="191" t="s">
        <v>34</v>
      </c>
    </row>
    <row r="13" spans="1:1" s="188" customFormat="1" ht="18" customHeight="1">
      <c r="A13" s="192" t="s">
        <v>87</v>
      </c>
    </row>
    <row r="14" spans="1:1" s="188" customFormat="1" ht="18" customHeight="1">
      <c r="A14" s="192" t="s">
        <v>91</v>
      </c>
    </row>
    <row r="15" spans="1:1" s="188" customFormat="1" ht="18" customHeight="1">
      <c r="A15" s="192" t="s">
        <v>88</v>
      </c>
    </row>
    <row r="16" spans="1:1" s="188" customFormat="1" ht="18" customHeight="1">
      <c r="A16" s="192" t="s">
        <v>99</v>
      </c>
    </row>
    <row r="17" spans="1:1" s="188" customFormat="1" ht="18" customHeight="1">
      <c r="A17" s="193" t="s">
        <v>89</v>
      </c>
    </row>
    <row r="18" spans="1:1" ht="36" customHeight="1">
      <c r="A18" s="185" t="s">
        <v>35</v>
      </c>
    </row>
    <row r="19" spans="1:1" ht="18" customHeight="1">
      <c r="A19" s="172" t="s">
        <v>90</v>
      </c>
    </row>
    <row r="20" spans="1:1" ht="18" customHeight="1">
      <c r="A20" s="171" t="s">
        <v>123</v>
      </c>
    </row>
    <row r="21" spans="1:1" ht="18" customHeight="1">
      <c r="A21" s="223" t="s">
        <v>110</v>
      </c>
    </row>
    <row r="22" spans="1:1" ht="36" customHeight="1">
      <c r="A22" s="188" t="s">
        <v>98</v>
      </c>
    </row>
    <row r="23" spans="1:1" ht="16" customHeight="1">
      <c r="A23" s="171" t="s">
        <v>129</v>
      </c>
    </row>
    <row r="24" spans="1:1" ht="16" customHeight="1">
      <c r="A24" s="194" t="s">
        <v>106</v>
      </c>
    </row>
  </sheetData>
  <hyperlinks>
    <hyperlink ref="A13" r:id="rId1" xr:uid="{A0535DE5-F014-4E6D-B271-AD31E5EAA076}"/>
    <hyperlink ref="A14" r:id="rId2" xr:uid="{BCB7D1B3-2362-4A73-B718-F64B9F988424}"/>
    <hyperlink ref="A15" r:id="rId3" xr:uid="{DD1EA68A-1C59-419B-B0E9-CC6893AE13CE}"/>
    <hyperlink ref="A17" r:id="rId4" xr:uid="{509DC709-9C04-4586-92D7-12A1EEDB341F}"/>
    <hyperlink ref="A16" r:id="rId5" xr:uid="{6BAC22A8-DFE1-4879-B77F-51B479ED5B19}"/>
    <hyperlink ref="A24" r:id="rId6" xr:uid="{399FEE2D-23F1-4787-9971-CE75D4576DD6}"/>
    <hyperlink ref="A21" r:id="rId7" xr:uid="{20F391E2-8E26-47F8-A9D6-4ECEFEF963AE}"/>
  </hyperlinks>
  <pageMargins left="0.7" right="0.7" top="0.75" bottom="0.75" header="0.3" footer="0.3"/>
  <pageSetup paperSize="9" orientation="portrait" verticalDpi="0" r:id="rId8"/>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8669D-7E25-4C49-8142-5F89C25F96C5}">
  <sheetPr>
    <tabColor theme="3"/>
  </sheetPr>
  <dimension ref="A1:N6"/>
  <sheetViews>
    <sheetView showGridLines="0" zoomScaleNormal="100" workbookViewId="0"/>
  </sheetViews>
  <sheetFormatPr defaultRowHeight="12.5"/>
  <sheetData>
    <row r="1" spans="1:14" ht="18" customHeight="1">
      <c r="A1" s="191" t="s">
        <v>30</v>
      </c>
      <c r="B1" s="228"/>
      <c r="C1" s="228"/>
      <c r="D1" s="229"/>
      <c r="E1" s="230"/>
      <c r="F1" s="230"/>
      <c r="G1" s="230"/>
      <c r="H1" s="230"/>
      <c r="I1" s="230"/>
      <c r="J1" s="230"/>
      <c r="K1" s="230"/>
      <c r="L1" s="230"/>
      <c r="M1" s="230"/>
      <c r="N1" s="230"/>
    </row>
    <row r="2" spans="1:14" ht="18" customHeight="1">
      <c r="A2" s="230" t="s">
        <v>31</v>
      </c>
      <c r="B2" s="230"/>
      <c r="C2" s="230"/>
      <c r="E2" s="230"/>
      <c r="F2" s="230"/>
      <c r="G2" s="230"/>
      <c r="H2" s="230"/>
      <c r="I2" s="230"/>
      <c r="J2" s="230"/>
      <c r="K2" s="230"/>
      <c r="L2" s="230"/>
      <c r="M2" s="230"/>
      <c r="N2" s="230"/>
    </row>
    <row r="3" spans="1:14" ht="18" customHeight="1">
      <c r="A3" s="231" t="s">
        <v>144</v>
      </c>
      <c r="B3" s="230"/>
      <c r="C3" s="230"/>
      <c r="E3" s="230"/>
      <c r="F3" s="230"/>
      <c r="G3" s="230"/>
      <c r="H3" s="230"/>
      <c r="I3" s="230"/>
      <c r="J3" s="230"/>
      <c r="K3" s="230"/>
      <c r="L3" s="230"/>
      <c r="M3" s="230"/>
      <c r="N3" s="230"/>
    </row>
    <row r="4" spans="1:14" ht="18" customHeight="1">
      <c r="A4" s="231" t="s">
        <v>131</v>
      </c>
      <c r="B4" s="230"/>
      <c r="C4" s="230"/>
      <c r="E4" s="230"/>
      <c r="F4" s="230"/>
      <c r="G4" s="230"/>
      <c r="H4" s="230"/>
      <c r="I4" s="230"/>
      <c r="J4" s="230"/>
      <c r="K4" s="230"/>
      <c r="L4" s="230"/>
      <c r="M4" s="230"/>
      <c r="N4" s="230"/>
    </row>
    <row r="5" spans="1:14" ht="27" customHeight="1">
      <c r="A5" s="230" t="s">
        <v>32</v>
      </c>
      <c r="B5" s="230"/>
      <c r="C5" s="230"/>
      <c r="E5" s="230"/>
      <c r="F5" s="230"/>
      <c r="G5" s="230"/>
      <c r="H5" s="230"/>
      <c r="I5" s="230"/>
      <c r="J5" s="230"/>
      <c r="K5" s="230"/>
      <c r="L5" s="230"/>
      <c r="M5" s="230"/>
      <c r="N5" s="230"/>
    </row>
    <row r="6" spans="1:14" ht="18" customHeight="1">
      <c r="A6" s="231" t="s">
        <v>33</v>
      </c>
      <c r="B6" s="229"/>
      <c r="C6" s="229"/>
      <c r="D6" s="231"/>
      <c r="E6" s="229"/>
      <c r="F6" s="229"/>
      <c r="G6" s="229"/>
      <c r="H6" s="229"/>
      <c r="I6" s="229"/>
      <c r="J6" s="229"/>
      <c r="K6" s="229"/>
    </row>
  </sheetData>
  <hyperlinks>
    <hyperlink ref="A6" location="Methodology!A1" display="Methodology notes" xr:uid="{00000000-0004-0000-0000-000002000000}"/>
    <hyperlink ref="A3" location="'2.3.1'!A1" display="Average annual domestic gas bills for fixed and variable tariffs based on consumption of 11,200kWh/year" xr:uid="{00000000-0004-0000-0000-00000B000000}"/>
    <hyperlink ref="A4" location="'2.3.1 (Financial Year)'!A1" display="Average financial year domestic gas bills for customers on fixed and variable contracts" xr:uid="{4703E6CF-F5A6-4E73-A18B-B445A0E1FE9E}"/>
  </hyperlink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M22"/>
  <sheetViews>
    <sheetView showGridLines="0" zoomScaleNormal="100" workbookViewId="0"/>
  </sheetViews>
  <sheetFormatPr defaultColWidth="16" defaultRowHeight="12.5"/>
  <cols>
    <col min="1" max="1" width="8.54296875" customWidth="1"/>
  </cols>
  <sheetData>
    <row r="1" spans="1:13" ht="18" customHeight="1">
      <c r="A1" s="183" t="s">
        <v>127</v>
      </c>
      <c r="B1" s="181"/>
      <c r="C1" s="181"/>
      <c r="D1" s="181"/>
      <c r="E1" s="181"/>
      <c r="F1" s="181"/>
      <c r="G1" s="181"/>
      <c r="H1" s="181"/>
      <c r="I1" s="181"/>
      <c r="J1" s="181"/>
      <c r="K1" s="181"/>
      <c r="L1" s="181"/>
      <c r="M1" s="181"/>
    </row>
    <row r="2" spans="1:13" ht="18" customHeight="1">
      <c r="A2" s="180" t="s">
        <v>143</v>
      </c>
      <c r="B2" s="182"/>
      <c r="C2" s="182"/>
      <c r="D2" s="182"/>
      <c r="E2" s="182"/>
      <c r="F2" s="182"/>
      <c r="G2" s="182"/>
      <c r="H2" s="182"/>
      <c r="I2" s="182"/>
      <c r="J2" s="182"/>
      <c r="K2" s="182"/>
      <c r="L2" s="182"/>
      <c r="M2" s="182"/>
    </row>
    <row r="3" spans="1:13" s="238" customFormat="1" ht="18" customHeight="1">
      <c r="A3" s="180" t="s">
        <v>134</v>
      </c>
    </row>
    <row r="4" spans="1:13" s="238" customFormat="1" ht="18" customHeight="1">
      <c r="A4" s="180" t="s">
        <v>102</v>
      </c>
    </row>
    <row r="5" spans="1:13" ht="18" customHeight="1">
      <c r="A5" s="176" t="s">
        <v>142</v>
      </c>
      <c r="B5" s="182"/>
      <c r="C5" s="182"/>
      <c r="D5" s="182"/>
      <c r="E5" s="182"/>
      <c r="F5" s="182"/>
      <c r="G5" s="182"/>
      <c r="H5" s="182"/>
      <c r="I5" s="182"/>
      <c r="J5" s="182"/>
      <c r="K5" s="182"/>
      <c r="L5" s="182"/>
      <c r="M5" s="182"/>
    </row>
    <row r="6" spans="1:13" ht="18" customHeight="1">
      <c r="A6" s="203" t="s">
        <v>92</v>
      </c>
      <c r="B6" s="182"/>
      <c r="C6" s="182"/>
      <c r="D6" s="182"/>
      <c r="E6" s="182"/>
      <c r="F6" s="182"/>
      <c r="G6" s="182"/>
      <c r="H6" s="182"/>
      <c r="I6" s="182"/>
      <c r="J6" s="182"/>
      <c r="K6" s="182"/>
      <c r="L6" s="182"/>
      <c r="M6" s="182"/>
    </row>
    <row r="7" spans="1:13" ht="18" customHeight="1">
      <c r="A7" s="174" t="s">
        <v>100</v>
      </c>
      <c r="B7" s="182"/>
      <c r="C7" s="182"/>
      <c r="D7" s="182"/>
      <c r="E7" s="182"/>
      <c r="F7" s="182"/>
      <c r="G7" s="182"/>
      <c r="H7" s="182"/>
      <c r="I7" s="182"/>
      <c r="J7" s="182"/>
      <c r="K7" s="182"/>
      <c r="L7" s="182"/>
      <c r="M7" s="182"/>
    </row>
    <row r="8" spans="1:13" s="226" customFormat="1" ht="39">
      <c r="A8" s="225" t="s">
        <v>52</v>
      </c>
      <c r="B8" s="225" t="s">
        <v>66</v>
      </c>
      <c r="C8" s="225" t="s">
        <v>67</v>
      </c>
      <c r="D8" s="225" t="s">
        <v>68</v>
      </c>
      <c r="E8" s="225" t="s">
        <v>69</v>
      </c>
      <c r="F8" s="225" t="s">
        <v>70</v>
      </c>
      <c r="G8" s="225" t="s">
        <v>71</v>
      </c>
      <c r="H8" s="225" t="s">
        <v>72</v>
      </c>
      <c r="I8" s="225" t="s">
        <v>73</v>
      </c>
      <c r="J8" s="225" t="s">
        <v>74</v>
      </c>
      <c r="K8" s="225" t="s">
        <v>75</v>
      </c>
      <c r="L8" s="225" t="s">
        <v>76</v>
      </c>
      <c r="M8" s="225" t="s">
        <v>77</v>
      </c>
    </row>
    <row r="9" spans="1:13" ht="14.25" customHeight="1">
      <c r="A9" s="10">
        <v>2014</v>
      </c>
      <c r="B9" s="204"/>
      <c r="C9" s="204"/>
      <c r="D9" s="204">
        <f>(0.04654199954987*11200)+98.0188836587237</f>
        <v>619.28927861726766</v>
      </c>
      <c r="E9" s="204"/>
      <c r="F9" s="204"/>
      <c r="G9" s="204">
        <f>(0.0423071458525511*11200)+85.9942771692793</f>
        <v>559.83431071785162</v>
      </c>
      <c r="H9" s="204"/>
      <c r="I9" s="204"/>
      <c r="J9" s="204">
        <f>(0.0463521819763419*11200)+97.5917036989395</f>
        <v>616.73614183396876</v>
      </c>
      <c r="K9" s="204"/>
      <c r="L9" s="204"/>
      <c r="M9" s="204">
        <f>(0.0440929815476337*11200)+91.0818765671357</f>
        <v>584.92326990063316</v>
      </c>
    </row>
    <row r="10" spans="1:13" ht="14.25" customHeight="1">
      <c r="A10" s="10">
        <v>2015</v>
      </c>
      <c r="B10" s="204"/>
      <c r="C10" s="204"/>
      <c r="D10" s="204">
        <f>(0.0441826633130361*11200)+97.074973680749</f>
        <v>591.92080278675326</v>
      </c>
      <c r="E10" s="204"/>
      <c r="F10" s="204"/>
      <c r="G10" s="204">
        <f>(0.0400202456654864*11200)+80.0993839014997</f>
        <v>528.32613535494738</v>
      </c>
      <c r="H10" s="204"/>
      <c r="I10" s="204"/>
      <c r="J10" s="204">
        <f>(0.0441911509056778*11200)+98.0509575817429</f>
        <v>592.99184772533431</v>
      </c>
      <c r="K10" s="204"/>
      <c r="L10" s="204"/>
      <c r="M10" s="204">
        <f>(0.0417496553757279*11200)+87.2947485750131</f>
        <v>554.89088878316556</v>
      </c>
    </row>
    <row r="11" spans="1:13" ht="14.25" customHeight="1">
      <c r="A11" s="10">
        <v>2016</v>
      </c>
      <c r="B11" s="204"/>
      <c r="C11" s="204"/>
      <c r="D11" s="204">
        <f>(0.0404195356312942*11200)+96.7922819044096</f>
        <v>549.49108097490466</v>
      </c>
      <c r="E11" s="204"/>
      <c r="F11" s="204"/>
      <c r="G11" s="204">
        <f>(0.0356173235975374*11200)+79.3180642539186</f>
        <v>478.23208854633754</v>
      </c>
      <c r="H11" s="204"/>
      <c r="I11" s="204"/>
      <c r="J11" s="204">
        <f>(0.0409253414878911*11200)+97.9060192080074</f>
        <v>556.2698438723877</v>
      </c>
      <c r="K11" s="204"/>
      <c r="L11" s="204"/>
      <c r="M11" s="204">
        <f>(0.0375822179527467*11200)+86.3641891663012</f>
        <v>507.28503023706423</v>
      </c>
    </row>
    <row r="12" spans="1:13" ht="14.25" customHeight="1">
      <c r="A12" s="10">
        <v>2017</v>
      </c>
      <c r="B12" s="204"/>
      <c r="C12" s="204"/>
      <c r="D12" s="204">
        <f>(0.0397631336384324*11200)+97.2199088225742</f>
        <v>542.56700557301713</v>
      </c>
      <c r="E12" s="204"/>
      <c r="F12" s="204"/>
      <c r="G12" s="204">
        <f>(0.0353942129139858*11200)+79.5295558633001</f>
        <v>475.94474049994108</v>
      </c>
      <c r="H12" s="204"/>
      <c r="I12" s="204"/>
      <c r="J12" s="204">
        <f>(0.0356068634460833*11200)+97.7887593898721</f>
        <v>496.58562998600502</v>
      </c>
      <c r="K12" s="204"/>
      <c r="L12" s="204"/>
      <c r="M12" s="204">
        <f>(0.0363664608221799*11200)+86.3669395613274</f>
        <v>493.67130076974223</v>
      </c>
    </row>
    <row r="13" spans="1:13" ht="14.25" customHeight="1">
      <c r="A13" s="10">
        <v>2018</v>
      </c>
      <c r="B13" s="204"/>
      <c r="C13" s="204"/>
      <c r="D13" s="204">
        <f>(0.0404066435604779*11200)+109.016940088396</f>
        <v>561.57134796574849</v>
      </c>
      <c r="E13" s="204"/>
      <c r="F13" s="204"/>
      <c r="G13" s="204">
        <f>(0.0367664069510934*11200)+79.9964261864216</f>
        <v>491.7801840386677</v>
      </c>
      <c r="H13" s="204"/>
      <c r="I13" s="204"/>
      <c r="J13" s="204">
        <f>(0.0349828922141822*11200)+95.3268856202185</f>
        <v>487.13527841905915</v>
      </c>
      <c r="K13" s="204"/>
      <c r="L13" s="204"/>
      <c r="M13" s="204">
        <f>(0.0371688676604729*11200)+87.6253791319029</f>
        <v>503.91669692919936</v>
      </c>
    </row>
    <row r="14" spans="1:13" ht="14.25" customHeight="1">
      <c r="A14" s="10">
        <v>2019</v>
      </c>
      <c r="B14" s="204"/>
      <c r="C14" s="204"/>
      <c r="D14" s="204">
        <f>(0.0403353472001603*11200)+110.691139006084</f>
        <v>562.44702764787939</v>
      </c>
      <c r="E14" s="204"/>
      <c r="F14" s="204"/>
      <c r="G14" s="204">
        <f>(0.0369312562247261*11200)+89.0839646051938</f>
        <v>502.71403432212611</v>
      </c>
      <c r="H14" s="204"/>
      <c r="I14" s="204"/>
      <c r="J14" s="204">
        <f>(0.0385164396410727*11200)+110.653044502527</f>
        <v>542.03716848254123</v>
      </c>
      <c r="K14" s="204"/>
      <c r="L14" s="204"/>
      <c r="M14" s="204">
        <f>(0.0377874550998704*11200)+96.1210640585739</f>
        <v>519.34056117712237</v>
      </c>
    </row>
    <row r="15" spans="1:13" ht="14.25" customHeight="1">
      <c r="A15" s="10">
        <v>2020</v>
      </c>
      <c r="B15" s="204"/>
      <c r="C15" s="204"/>
      <c r="D15" s="204">
        <f>(0.0388010237394817*11200)+111.343603401312</f>
        <v>545.91506928350702</v>
      </c>
      <c r="E15" s="204"/>
      <c r="F15" s="204"/>
      <c r="G15" s="204">
        <f>(0.0344999925379152*11200)+88.5996149904816</f>
        <v>474.9995314151318</v>
      </c>
      <c r="H15" s="204"/>
      <c r="I15" s="204"/>
      <c r="J15" s="204">
        <f>(0.0359962439875572*11200)+130.422891403929</f>
        <v>533.5808240645697</v>
      </c>
      <c r="K15" s="204"/>
      <c r="L15" s="204"/>
      <c r="M15" s="204">
        <f>(0.0355022360271926*11200)+98.5893727925558</f>
        <v>496.21441629711296</v>
      </c>
    </row>
    <row r="16" spans="1:13" ht="14.25" customHeight="1">
      <c r="A16" s="10">
        <v>2021</v>
      </c>
      <c r="B16" s="204"/>
      <c r="C16" s="204"/>
      <c r="D16" s="204">
        <f>(0.0361558727524009*11200)+109.776801708471</f>
        <v>514.72257653536099</v>
      </c>
      <c r="E16" s="204"/>
      <c r="F16" s="204"/>
      <c r="G16" s="204">
        <f>(0.0337794144251478*11200)+90.5685478863513</f>
        <v>468.89798944800668</v>
      </c>
      <c r="H16" s="204"/>
      <c r="I16" s="204"/>
      <c r="J16" s="204">
        <f>(0.0338012465856868*11200)+127.245822464087</f>
        <v>505.8197842237791</v>
      </c>
      <c r="K16" s="204"/>
      <c r="L16" s="204"/>
      <c r="M16" s="204">
        <f>(0.0341755981666232*11200)+98.9967691431617</f>
        <v>481.7634686093416</v>
      </c>
    </row>
    <row r="17" spans="1:13" ht="14.25" customHeight="1">
      <c r="A17" s="10">
        <v>2022</v>
      </c>
      <c r="B17" s="204">
        <v>898.72463243071013</v>
      </c>
      <c r="C17" s="204">
        <v>1101.6478425319804</v>
      </c>
      <c r="D17" s="204">
        <v>1063.357062761741</v>
      </c>
      <c r="E17" s="204">
        <v>764.55080361126795</v>
      </c>
      <c r="F17" s="204">
        <v>990.43047401888509</v>
      </c>
      <c r="G17" s="204">
        <v>912.13717025507719</v>
      </c>
      <c r="H17" s="204">
        <v>940.62030735631186</v>
      </c>
      <c r="I17" s="204">
        <v>1028.8578427331529</v>
      </c>
      <c r="J17" s="204">
        <v>1023.7099861275387</v>
      </c>
      <c r="K17" s="204">
        <v>784.99928089593448</v>
      </c>
      <c r="L17" s="204">
        <v>1018.3355672624086</v>
      </c>
      <c r="M17" s="204">
        <v>952.36599829985198</v>
      </c>
    </row>
    <row r="18" spans="1:13" ht="14.25" customHeight="1">
      <c r="A18" s="10">
        <v>2023</v>
      </c>
      <c r="B18" s="204">
        <v>1091.0312190260868</v>
      </c>
      <c r="C18" s="204">
        <v>1176.7242120503956</v>
      </c>
      <c r="D18" s="204">
        <v>1167.5308247273119</v>
      </c>
      <c r="E18" s="204">
        <v>890.67222436361533</v>
      </c>
      <c r="F18" s="204">
        <v>1100.6641893532426</v>
      </c>
      <c r="G18" s="204">
        <v>1062.3068631163494</v>
      </c>
      <c r="H18" s="204">
        <v>1091.7439073539006</v>
      </c>
      <c r="I18" s="204">
        <v>1134.9814990156358</v>
      </c>
      <c r="J18" s="204">
        <v>1132.0083431695343</v>
      </c>
      <c r="K18" s="204">
        <v>934.15640258276073</v>
      </c>
      <c r="L18" s="204">
        <v>1122.6067082466923</v>
      </c>
      <c r="M18" s="204">
        <v>1094.4419988659938</v>
      </c>
    </row>
    <row r="19" spans="1:13">
      <c r="A19" s="10">
        <v>2024</v>
      </c>
      <c r="B19" s="204">
        <v>847.01242799739509</v>
      </c>
      <c r="C19" s="204">
        <v>899.47675221857548</v>
      </c>
      <c r="D19" s="204">
        <v>896.41255111161831</v>
      </c>
      <c r="E19" s="204">
        <v>789.34064772013153</v>
      </c>
      <c r="F19" s="204">
        <v>855.46261624762224</v>
      </c>
      <c r="G19" s="204">
        <v>837.91459305204228</v>
      </c>
      <c r="H19" s="204">
        <v>791.11469585537077</v>
      </c>
      <c r="I19" s="204">
        <v>827.99107305279358</v>
      </c>
      <c r="J19" s="204">
        <v>826.70362257291424</v>
      </c>
      <c r="K19" s="204">
        <v>791.99685938756863</v>
      </c>
      <c r="L19" s="204">
        <v>859.45415002738923</v>
      </c>
      <c r="M19" s="204">
        <v>845.73473480805728</v>
      </c>
    </row>
    <row r="20" spans="1:13">
      <c r="A20" s="10">
        <v>2025</v>
      </c>
      <c r="B20" s="204">
        <v>835.00302656764688</v>
      </c>
      <c r="C20" s="204">
        <v>895.21842316483389</v>
      </c>
      <c r="D20" s="204">
        <v>889.81991552352088</v>
      </c>
      <c r="E20" s="204">
        <v>793.78811893062323</v>
      </c>
      <c r="F20" s="204">
        <v>851.89746953093243</v>
      </c>
      <c r="G20" s="204">
        <v>823.35344403136196</v>
      </c>
      <c r="H20" s="204">
        <v>783.67405197220364</v>
      </c>
      <c r="I20" s="204">
        <v>828.61081406415792</v>
      </c>
      <c r="J20" s="204">
        <v>828.40763889868992</v>
      </c>
      <c r="K20" s="204">
        <v>795.35634670751676</v>
      </c>
      <c r="L20" s="204">
        <v>857.33989700810605</v>
      </c>
      <c r="M20" s="204">
        <v>834.47104734025515</v>
      </c>
    </row>
    <row r="21" spans="1:13">
      <c r="B21" s="218"/>
      <c r="C21" s="218"/>
      <c r="D21" s="218"/>
      <c r="E21" s="218"/>
      <c r="F21" s="218"/>
      <c r="G21" s="218"/>
      <c r="H21" s="218"/>
      <c r="I21" s="218"/>
      <c r="J21" s="218"/>
      <c r="K21" s="218"/>
      <c r="L21" s="218"/>
      <c r="M21" s="218"/>
    </row>
    <row r="22" spans="1:13">
      <c r="B22" s="220"/>
      <c r="C22" s="220"/>
      <c r="D22" s="220"/>
      <c r="E22" s="220"/>
      <c r="F22" s="220"/>
      <c r="G22" s="220"/>
      <c r="H22" s="220"/>
      <c r="I22" s="220"/>
      <c r="J22" s="220"/>
      <c r="K22" s="220"/>
      <c r="L22" s="220"/>
      <c r="M22" s="220"/>
    </row>
  </sheetData>
  <phoneticPr fontId="33" type="noConversion"/>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22E48-1841-4679-A4FC-E35DB33E151B}">
  <sheetPr>
    <tabColor theme="4"/>
  </sheetPr>
  <dimension ref="A1:M19"/>
  <sheetViews>
    <sheetView showGridLines="0" zoomScaleNormal="100" workbookViewId="0"/>
  </sheetViews>
  <sheetFormatPr defaultColWidth="16" defaultRowHeight="12.5"/>
  <cols>
    <col min="1" max="1" width="8.54296875" customWidth="1"/>
    <col min="2" max="13" width="14.54296875" customWidth="1"/>
  </cols>
  <sheetData>
    <row r="1" spans="1:13" ht="18" customHeight="1">
      <c r="A1" s="183" t="s">
        <v>128</v>
      </c>
      <c r="B1" s="181"/>
      <c r="C1" s="181"/>
      <c r="D1" s="181"/>
      <c r="E1" s="181"/>
      <c r="F1" s="181"/>
      <c r="G1" s="181"/>
      <c r="H1" s="181"/>
      <c r="I1" s="181"/>
      <c r="J1" s="181"/>
      <c r="K1" s="181"/>
      <c r="L1" s="181"/>
      <c r="M1" s="181"/>
    </row>
    <row r="2" spans="1:13" ht="18" customHeight="1">
      <c r="A2" s="180" t="s">
        <v>143</v>
      </c>
      <c r="B2" s="182"/>
      <c r="C2" s="182"/>
      <c r="D2" s="182"/>
      <c r="E2" s="182"/>
      <c r="F2" s="182"/>
      <c r="G2" s="182"/>
      <c r="H2" s="182"/>
      <c r="I2" s="182"/>
      <c r="J2" s="182"/>
      <c r="K2" s="182"/>
      <c r="L2" s="182"/>
      <c r="M2" s="182"/>
    </row>
    <row r="3" spans="1:13" ht="18" customHeight="1">
      <c r="A3" s="180" t="s">
        <v>134</v>
      </c>
      <c r="B3" s="182"/>
      <c r="C3" s="182"/>
      <c r="D3" s="182"/>
      <c r="E3" s="182"/>
      <c r="F3" s="182"/>
      <c r="G3" s="182"/>
      <c r="H3" s="182"/>
      <c r="I3" s="182"/>
      <c r="J3" s="182"/>
      <c r="K3" s="182"/>
      <c r="L3" s="182"/>
      <c r="M3" s="182"/>
    </row>
    <row r="4" spans="1:13" ht="18" customHeight="1">
      <c r="A4" s="180" t="s">
        <v>102</v>
      </c>
      <c r="B4" s="182"/>
      <c r="C4" s="182"/>
      <c r="D4" s="182"/>
      <c r="E4" s="182"/>
      <c r="F4" s="182"/>
      <c r="G4" s="182"/>
      <c r="H4" s="182"/>
      <c r="I4" s="182"/>
      <c r="J4" s="182"/>
      <c r="K4" s="182"/>
      <c r="L4" s="182"/>
      <c r="M4" s="182"/>
    </row>
    <row r="5" spans="1:13" ht="18" customHeight="1">
      <c r="A5" s="176" t="s">
        <v>142</v>
      </c>
      <c r="B5" s="182"/>
      <c r="C5" s="182"/>
      <c r="D5" s="182"/>
      <c r="E5" s="182"/>
      <c r="F5" s="182"/>
      <c r="G5" s="182"/>
      <c r="H5" s="182"/>
      <c r="I5" s="182"/>
      <c r="J5" s="182"/>
      <c r="K5" s="182"/>
      <c r="L5" s="182"/>
      <c r="M5" s="182"/>
    </row>
    <row r="6" spans="1:13" ht="18" customHeight="1">
      <c r="A6" s="203" t="s">
        <v>92</v>
      </c>
      <c r="B6" s="182"/>
      <c r="C6" s="182"/>
      <c r="D6" s="182"/>
      <c r="E6" s="182"/>
      <c r="F6" s="182"/>
      <c r="G6" s="182"/>
      <c r="H6" s="182"/>
      <c r="I6" s="182"/>
      <c r="J6" s="182"/>
      <c r="K6" s="182"/>
      <c r="L6" s="182"/>
      <c r="M6" s="182"/>
    </row>
    <row r="7" spans="1:13" ht="18" customHeight="1">
      <c r="A7" s="174" t="s">
        <v>100</v>
      </c>
      <c r="B7" s="182"/>
      <c r="C7" s="182"/>
      <c r="D7" s="182"/>
      <c r="E7" s="182"/>
      <c r="F7" s="182"/>
      <c r="G7" s="182"/>
      <c r="H7" s="182"/>
      <c r="I7" s="182"/>
      <c r="J7" s="182"/>
      <c r="K7" s="182"/>
      <c r="L7" s="182"/>
      <c r="M7" s="182"/>
    </row>
    <row r="8" spans="1:13" s="226" customFormat="1" ht="52">
      <c r="A8" s="225" t="s">
        <v>52</v>
      </c>
      <c r="B8" s="225" t="s">
        <v>66</v>
      </c>
      <c r="C8" s="225" t="s">
        <v>67</v>
      </c>
      <c r="D8" s="225" t="s">
        <v>68</v>
      </c>
      <c r="E8" s="225" t="s">
        <v>69</v>
      </c>
      <c r="F8" s="225" t="s">
        <v>70</v>
      </c>
      <c r="G8" s="225" t="s">
        <v>71</v>
      </c>
      <c r="H8" s="225" t="s">
        <v>72</v>
      </c>
      <c r="I8" s="225" t="s">
        <v>73</v>
      </c>
      <c r="J8" s="225" t="s">
        <v>74</v>
      </c>
      <c r="K8" s="225" t="s">
        <v>75</v>
      </c>
      <c r="L8" s="225" t="s">
        <v>76</v>
      </c>
      <c r="M8" s="225" t="s">
        <v>77</v>
      </c>
    </row>
    <row r="9" spans="1:13" ht="14.25" customHeight="1">
      <c r="A9" s="101" t="s">
        <v>94</v>
      </c>
      <c r="B9" s="210"/>
      <c r="C9" s="210"/>
      <c r="D9" s="210">
        <f>(0.0436530888594886*11200)+110.478739760842</f>
        <v>599.39333498711426</v>
      </c>
      <c r="E9" s="210"/>
      <c r="F9" s="210"/>
      <c r="G9" s="210">
        <f>(0.0408187947614593*11200)+92.8140003641544</f>
        <v>549.9845016924985</v>
      </c>
      <c r="H9" s="210"/>
      <c r="I9" s="210"/>
      <c r="J9" s="210">
        <f>(0.0402820659110805*11200)+126.850701579857</f>
        <v>578.00983978395857</v>
      </c>
      <c r="K9" s="210"/>
      <c r="L9" s="210"/>
      <c r="M9" s="210">
        <f>(0.0412655047887392*11200)+101.517272010834</f>
        <v>563.69092564471305</v>
      </c>
    </row>
    <row r="10" spans="1:13" ht="14.25" customHeight="1">
      <c r="A10" s="101" t="s">
        <v>105</v>
      </c>
      <c r="B10" s="211">
        <v>955.03914960381405</v>
      </c>
      <c r="C10" s="211">
        <v>1361.7669732360018</v>
      </c>
      <c r="D10" s="211">
        <v>1301.1535980797667</v>
      </c>
      <c r="E10" s="211">
        <v>806.00207826346798</v>
      </c>
      <c r="F10" s="211">
        <v>1158.8008447420355</v>
      </c>
      <c r="G10" s="211">
        <v>1063.7706523761874</v>
      </c>
      <c r="H10" s="211">
        <v>1156.1798306387702</v>
      </c>
      <c r="I10" s="211">
        <v>1304.9328708622882</v>
      </c>
      <c r="J10" s="211">
        <v>1299.5331361702663</v>
      </c>
      <c r="K10" s="211">
        <v>831.99920706329112</v>
      </c>
      <c r="L10" s="211">
        <v>1221.9798361717972</v>
      </c>
      <c r="M10" s="211">
        <v>1137.7507675922309</v>
      </c>
    </row>
    <row r="11" spans="1:13" ht="14.25" customHeight="1">
      <c r="A11" s="101" t="s">
        <v>148</v>
      </c>
      <c r="B11" s="221">
        <v>1037.7694934142212</v>
      </c>
      <c r="C11" s="221">
        <v>1076.2283633082773</v>
      </c>
      <c r="D11" s="221">
        <v>1073.5625838350386</v>
      </c>
      <c r="E11" s="221">
        <v>895.42489178507947</v>
      </c>
      <c r="F11" s="221">
        <v>1034.4521278915809</v>
      </c>
      <c r="G11" s="221">
        <v>1013.7992125804756</v>
      </c>
      <c r="H11" s="221">
        <v>1008.1021836628117</v>
      </c>
      <c r="I11" s="221">
        <v>1001.8418054098552</v>
      </c>
      <c r="J11" s="221">
        <v>1002.1818898839902</v>
      </c>
      <c r="K11" s="221">
        <v>915.19361523146358</v>
      </c>
      <c r="L11" s="221">
        <v>1037.0841237502548</v>
      </c>
      <c r="M11" s="221">
        <v>1022.0855836396804</v>
      </c>
    </row>
    <row r="12" spans="1:13">
      <c r="A12" s="101" t="s">
        <v>149</v>
      </c>
      <c r="B12" s="211">
        <v>828.45494017752731</v>
      </c>
      <c r="C12" s="211">
        <v>860.55119597118573</v>
      </c>
      <c r="D12" s="211">
        <v>858.30796750748198</v>
      </c>
      <c r="E12" s="211">
        <v>780.90513336324796</v>
      </c>
      <c r="F12" s="211">
        <v>818.1143135516985</v>
      </c>
      <c r="G12" s="211">
        <v>805.39295349753854</v>
      </c>
      <c r="H12" s="211">
        <v>793.77762646655333</v>
      </c>
      <c r="I12" s="211">
        <v>783.03724216626892</v>
      </c>
      <c r="J12" s="211">
        <v>783.25117470208522</v>
      </c>
      <c r="K12" s="211">
        <v>783.07465413383215</v>
      </c>
      <c r="L12" s="211">
        <v>820.72659195057793</v>
      </c>
      <c r="M12" s="211">
        <v>811.00711039263706</v>
      </c>
    </row>
    <row r="13" spans="1:13">
      <c r="A13" s="101" t="s">
        <v>150</v>
      </c>
      <c r="B13" s="211">
        <v>825.03305791342211</v>
      </c>
      <c r="C13" s="211">
        <v>885.17803524626447</v>
      </c>
      <c r="D13" s="211">
        <v>879.24102578262773</v>
      </c>
      <c r="E13" s="211">
        <v>783.21374044328957</v>
      </c>
      <c r="F13" s="211">
        <v>837.86361916735302</v>
      </c>
      <c r="G13" s="211">
        <v>809.68364619026295</v>
      </c>
      <c r="H13" s="211">
        <v>777.71877754582181</v>
      </c>
      <c r="I13" s="211">
        <v>818.52986843827682</v>
      </c>
      <c r="J13" s="211">
        <v>818.27179714709882</v>
      </c>
      <c r="K13" s="211">
        <v>784.81349180227437</v>
      </c>
      <c r="L13" s="211">
        <v>845.14301861530373</v>
      </c>
      <c r="M13" s="211">
        <v>821.34438503613205</v>
      </c>
    </row>
    <row r="14" spans="1:13">
      <c r="F14" s="222"/>
      <c r="M14" s="219"/>
    </row>
    <row r="15" spans="1:13">
      <c r="F15" s="232"/>
    </row>
    <row r="17" spans="6:6">
      <c r="F17" s="222"/>
    </row>
    <row r="18" spans="6:6">
      <c r="F18" s="222"/>
    </row>
    <row r="19" spans="6:6">
      <c r="F19" s="232"/>
    </row>
  </sheetData>
  <phoneticPr fontId="38" type="noConversion"/>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sheetPr>
  <dimension ref="A1:Q36"/>
  <sheetViews>
    <sheetView showGridLines="0" zoomScaleNormal="100" workbookViewId="0"/>
  </sheetViews>
  <sheetFormatPr defaultColWidth="8.81640625" defaultRowHeight="12.5"/>
  <cols>
    <col min="1" max="1" width="130.1796875" style="249" customWidth="1"/>
  </cols>
  <sheetData>
    <row r="1" spans="1:17" ht="18" customHeight="1">
      <c r="A1" s="236" t="s">
        <v>16</v>
      </c>
    </row>
    <row r="2" spans="1:17" s="215" customFormat="1" ht="27" customHeight="1">
      <c r="A2" s="237" t="s">
        <v>156</v>
      </c>
      <c r="B2" s="213"/>
      <c r="C2" s="213"/>
      <c r="D2" s="214"/>
      <c r="E2" s="214"/>
      <c r="F2" s="214"/>
      <c r="G2" s="214"/>
      <c r="H2" s="214"/>
      <c r="I2" s="214"/>
      <c r="J2" s="214"/>
      <c r="K2" s="214"/>
      <c r="L2" s="214"/>
      <c r="M2" s="214"/>
      <c r="N2" s="214"/>
      <c r="O2" s="214"/>
      <c r="P2" s="214"/>
      <c r="Q2" s="214"/>
    </row>
    <row r="3" spans="1:17" s="91" customFormat="1" ht="28">
      <c r="A3" s="238" t="s">
        <v>117</v>
      </c>
      <c r="B3" s="216"/>
      <c r="C3" s="216"/>
      <c r="D3" s="216"/>
      <c r="E3" s="216"/>
      <c r="F3" s="216"/>
      <c r="G3" s="216"/>
      <c r="H3" s="216"/>
      <c r="I3" s="216"/>
      <c r="J3" s="216"/>
      <c r="K3" s="216"/>
      <c r="L3" s="216"/>
      <c r="M3" s="216"/>
    </row>
    <row r="4" spans="1:17" s="91" customFormat="1" ht="28">
      <c r="A4" s="238" t="s">
        <v>118</v>
      </c>
      <c r="B4" s="216"/>
      <c r="C4" s="216"/>
      <c r="D4" s="216"/>
      <c r="E4" s="216"/>
      <c r="F4" s="216"/>
      <c r="G4" s="216"/>
      <c r="H4" s="216"/>
      <c r="I4" s="216"/>
      <c r="J4" s="216"/>
      <c r="K4" s="216"/>
      <c r="L4" s="216"/>
      <c r="M4" s="216"/>
    </row>
    <row r="5" spans="1:17" s="91" customFormat="1" ht="14">
      <c r="A5" s="238" t="s">
        <v>119</v>
      </c>
      <c r="B5" s="216"/>
      <c r="C5" s="216"/>
      <c r="D5" s="216"/>
      <c r="E5" s="216"/>
      <c r="F5" s="216"/>
      <c r="G5" s="216"/>
      <c r="H5" s="216"/>
      <c r="I5" s="216"/>
      <c r="J5" s="216"/>
      <c r="K5" s="216"/>
      <c r="L5" s="216"/>
      <c r="M5" s="216"/>
    </row>
    <row r="6" spans="1:17" s="91" customFormat="1" ht="14">
      <c r="A6" s="238" t="s">
        <v>104</v>
      </c>
      <c r="B6" s="235"/>
      <c r="C6" s="235"/>
      <c r="D6" s="235"/>
      <c r="E6" s="235"/>
      <c r="F6" s="235"/>
      <c r="G6" s="235"/>
      <c r="H6" s="235"/>
      <c r="I6" s="235"/>
      <c r="J6" s="216"/>
      <c r="K6" s="216"/>
      <c r="L6" s="216"/>
      <c r="M6" s="216"/>
    </row>
    <row r="7" spans="1:17" ht="32.15" customHeight="1">
      <c r="A7" s="237" t="s">
        <v>157</v>
      </c>
    </row>
    <row r="8" spans="1:17" ht="28">
      <c r="A8" s="238" t="s">
        <v>115</v>
      </c>
    </row>
    <row r="9" spans="1:17" ht="28">
      <c r="A9" s="238" t="s">
        <v>116</v>
      </c>
    </row>
    <row r="10" spans="1:17" ht="28">
      <c r="A10" s="238" t="s">
        <v>97</v>
      </c>
    </row>
    <row r="11" spans="1:17" ht="18" customHeight="1">
      <c r="A11" s="238" t="s">
        <v>134</v>
      </c>
    </row>
    <row r="12" spans="1:17" ht="28">
      <c r="A12" s="238" t="s">
        <v>102</v>
      </c>
    </row>
    <row r="13" spans="1:17" ht="28">
      <c r="A13" s="238" t="s">
        <v>132</v>
      </c>
    </row>
    <row r="14" spans="1:17" ht="28">
      <c r="A14" s="238" t="s">
        <v>165</v>
      </c>
    </row>
    <row r="15" spans="1:17" ht="32.15" customHeight="1">
      <c r="A15" s="239" t="s">
        <v>29</v>
      </c>
    </row>
    <row r="16" spans="1:17" ht="42">
      <c r="A16" s="233" t="s">
        <v>101</v>
      </c>
      <c r="B16" s="233"/>
      <c r="C16" s="233"/>
      <c r="D16" s="233"/>
      <c r="E16" s="233"/>
      <c r="F16" s="233"/>
      <c r="G16" s="233"/>
    </row>
    <row r="17" spans="1:13" ht="28">
      <c r="A17" s="240" t="s">
        <v>120</v>
      </c>
    </row>
    <row r="18" spans="1:13" ht="42">
      <c r="A18" s="233" t="s">
        <v>135</v>
      </c>
      <c r="B18" s="233"/>
      <c r="C18" s="233"/>
      <c r="D18" s="233"/>
      <c r="E18" s="233"/>
      <c r="F18" s="233"/>
      <c r="G18" s="233"/>
    </row>
    <row r="19" spans="1:13" ht="28">
      <c r="A19" s="241" t="s">
        <v>140</v>
      </c>
    </row>
    <row r="20" spans="1:13" ht="28">
      <c r="A20" s="242" t="s">
        <v>121</v>
      </c>
    </row>
    <row r="21" spans="1:13" ht="28">
      <c r="A21" s="234" t="s">
        <v>155</v>
      </c>
      <c r="B21" s="234"/>
      <c r="C21" s="234"/>
      <c r="D21" s="234"/>
      <c r="E21" s="234"/>
      <c r="F21" s="234"/>
      <c r="G21" s="234"/>
      <c r="H21" s="234"/>
    </row>
    <row r="22" spans="1:13" s="91" customFormat="1" ht="27" customHeight="1">
      <c r="A22" s="237" t="s">
        <v>163</v>
      </c>
      <c r="B22" s="216"/>
      <c r="C22" s="216"/>
      <c r="D22" s="216"/>
      <c r="E22" s="216"/>
      <c r="F22" s="216"/>
      <c r="G22" s="216"/>
      <c r="H22" s="216"/>
      <c r="I22" s="216"/>
      <c r="J22" s="216"/>
      <c r="K22" s="216"/>
      <c r="L22" s="216"/>
      <c r="M22" s="216"/>
    </row>
    <row r="23" spans="1:13" s="91" customFormat="1" ht="14">
      <c r="A23" s="217" t="s">
        <v>158</v>
      </c>
      <c r="B23" s="216"/>
      <c r="C23" s="216"/>
      <c r="D23" s="216"/>
      <c r="E23" s="216"/>
      <c r="F23" s="216"/>
      <c r="G23" s="216"/>
      <c r="H23" s="216"/>
      <c r="I23" s="216"/>
      <c r="J23" s="216"/>
      <c r="K23" s="216"/>
      <c r="L23" s="216"/>
      <c r="M23" s="216"/>
    </row>
    <row r="24" spans="1:13" s="91" customFormat="1" ht="14">
      <c r="A24" s="246" t="s">
        <v>159</v>
      </c>
      <c r="B24" s="216"/>
      <c r="C24" s="216"/>
      <c r="D24" s="216"/>
      <c r="E24" s="216"/>
      <c r="F24" s="216"/>
      <c r="G24" s="216"/>
      <c r="H24" s="216"/>
      <c r="I24" s="216"/>
      <c r="J24" s="216"/>
      <c r="K24" s="216"/>
      <c r="L24" s="216"/>
      <c r="M24" s="216"/>
    </row>
    <row r="25" spans="1:13" ht="14">
      <c r="A25" s="234" t="s">
        <v>160</v>
      </c>
    </row>
    <row r="26" spans="1:13" ht="14">
      <c r="A26" s="234" t="s">
        <v>161</v>
      </c>
    </row>
    <row r="27" spans="1:13" ht="14">
      <c r="A27" s="234" t="s">
        <v>162</v>
      </c>
    </row>
    <row r="28" spans="1:13" ht="27" customHeight="1">
      <c r="A28" s="243" t="s">
        <v>153</v>
      </c>
    </row>
    <row r="29" spans="1:13" ht="32.15" customHeight="1">
      <c r="A29" s="244" t="s">
        <v>111</v>
      </c>
    </row>
    <row r="30" spans="1:13" ht="28">
      <c r="A30" s="244" t="s">
        <v>112</v>
      </c>
    </row>
    <row r="31" spans="1:13" ht="28">
      <c r="A31" s="244" t="s">
        <v>113</v>
      </c>
    </row>
    <row r="32" spans="1:13" ht="42">
      <c r="A32" s="235" t="s">
        <v>114</v>
      </c>
    </row>
    <row r="33" spans="1:13" ht="28">
      <c r="A33" s="245" t="s">
        <v>139</v>
      </c>
    </row>
    <row r="34" spans="1:13" ht="18" customHeight="1">
      <c r="A34" s="245" t="s">
        <v>154</v>
      </c>
    </row>
    <row r="35" spans="1:13" s="91" customFormat="1" ht="18" customHeight="1">
      <c r="A35" s="247"/>
      <c r="B35" s="216"/>
      <c r="C35" s="216"/>
      <c r="D35" s="216"/>
      <c r="E35" s="216"/>
      <c r="F35" s="216"/>
      <c r="G35" s="216"/>
      <c r="H35" s="216"/>
      <c r="I35" s="216"/>
      <c r="J35" s="216"/>
      <c r="K35" s="216"/>
      <c r="L35" s="216"/>
      <c r="M35" s="216"/>
    </row>
    <row r="36" spans="1:13" ht="14">
      <c r="A36" s="248" t="s">
        <v>36</v>
      </c>
    </row>
  </sheetData>
  <hyperlinks>
    <hyperlink ref="A36" location="Contents!A1" display="Return to Contents page" xr:uid="{00000000-0004-0000-0800-000000000000}"/>
    <hyperlink ref="A19" r:id="rId1" display="More details of these changes are set out in an article found in the September 2010 edition of BEIS’ Energy Trends publication which can be found here" xr:uid="{86D66C69-4A69-40B3-B479-E37A5980146A}"/>
  </hyperlinks>
  <pageMargins left="0.7" right="0.7" top="0.75" bottom="0.75" header="0.3" footer="0.3"/>
  <pageSetup paperSize="9" orientation="portrait"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E8E73-ABE4-48F7-ACB1-7419D61E1DD8}">
  <sheetPr>
    <tabColor theme="0" tint="-0.34998626667073579"/>
    <pageSetUpPr fitToPage="1"/>
  </sheetPr>
  <dimension ref="A1:N29"/>
  <sheetViews>
    <sheetView showGridLines="0" zoomScaleNormal="100" zoomScaleSheetLayoutView="80" workbookViewId="0"/>
  </sheetViews>
  <sheetFormatPr defaultColWidth="15.453125" defaultRowHeight="12.5"/>
  <cols>
    <col min="1" max="13" width="14.54296875" customWidth="1"/>
  </cols>
  <sheetData>
    <row r="1" spans="1:14" ht="18" customHeight="1">
      <c r="A1" s="200" t="s">
        <v>83</v>
      </c>
      <c r="B1" s="201"/>
      <c r="C1" s="201"/>
      <c r="D1" s="201"/>
      <c r="E1" s="201"/>
      <c r="F1" s="201"/>
      <c r="G1" s="201"/>
      <c r="H1" s="201"/>
      <c r="I1" s="201"/>
      <c r="J1" s="201"/>
      <c r="K1" s="201"/>
      <c r="L1" s="201"/>
      <c r="M1" s="201"/>
    </row>
    <row r="2" spans="1:14" ht="63.75" customHeight="1">
      <c r="A2" s="254" t="s">
        <v>145</v>
      </c>
      <c r="B2" s="254"/>
      <c r="C2" s="254"/>
      <c r="D2" s="254"/>
      <c r="E2" s="254"/>
      <c r="F2" s="254"/>
      <c r="G2" s="254"/>
      <c r="H2" s="254"/>
      <c r="I2" s="254"/>
      <c r="J2" s="254"/>
      <c r="K2" s="254"/>
      <c r="L2" s="224"/>
      <c r="M2" s="224"/>
      <c r="N2" s="224"/>
    </row>
    <row r="3" spans="1:14" ht="18" customHeight="1">
      <c r="A3" s="176" t="s">
        <v>143</v>
      </c>
      <c r="B3" s="174"/>
      <c r="C3" s="174"/>
      <c r="D3" s="174"/>
      <c r="E3" s="174"/>
      <c r="F3" s="174"/>
      <c r="G3" s="174"/>
      <c r="H3" s="174"/>
      <c r="I3" s="177"/>
      <c r="J3" s="94"/>
      <c r="K3" s="91"/>
      <c r="L3" s="91"/>
      <c r="M3" s="94"/>
    </row>
    <row r="4" spans="1:14" ht="18" customHeight="1">
      <c r="A4" s="208" t="s">
        <v>97</v>
      </c>
      <c r="B4" s="184"/>
      <c r="C4" s="184"/>
      <c r="D4" s="184"/>
      <c r="E4" s="184"/>
      <c r="F4" s="184"/>
      <c r="G4" s="184"/>
      <c r="H4" s="184"/>
      <c r="I4" s="184"/>
      <c r="J4" s="184"/>
      <c r="K4" s="184"/>
      <c r="L4" s="184"/>
      <c r="M4" s="184"/>
    </row>
    <row r="5" spans="1:14" ht="18" customHeight="1">
      <c r="A5" s="176" t="s">
        <v>78</v>
      </c>
      <c r="B5" s="174"/>
      <c r="C5" s="174"/>
      <c r="D5" s="174"/>
      <c r="E5" s="174"/>
      <c r="F5" s="174"/>
      <c r="G5" s="174"/>
      <c r="H5" s="174"/>
      <c r="I5" s="177"/>
      <c r="J5" s="94"/>
      <c r="K5" s="91"/>
      <c r="L5" s="91"/>
      <c r="M5" s="94"/>
    </row>
    <row r="6" spans="1:14" ht="18" customHeight="1">
      <c r="A6" s="176" t="s">
        <v>136</v>
      </c>
      <c r="B6" s="174"/>
      <c r="C6" s="174"/>
      <c r="D6" s="174"/>
      <c r="E6" s="174"/>
      <c r="F6" s="174"/>
      <c r="G6" s="174"/>
      <c r="H6" s="174"/>
      <c r="I6" s="177"/>
      <c r="J6" s="94"/>
      <c r="K6" s="91"/>
      <c r="L6" s="91"/>
      <c r="M6" s="94"/>
    </row>
    <row r="7" spans="1:14" ht="18" customHeight="1">
      <c r="A7" s="176" t="s">
        <v>79</v>
      </c>
      <c r="B7" s="174"/>
      <c r="C7" s="174"/>
      <c r="D7" s="174"/>
      <c r="E7" s="174"/>
      <c r="F7" s="174"/>
      <c r="G7" s="174"/>
      <c r="H7" s="174"/>
      <c r="I7" s="177"/>
      <c r="J7" s="94"/>
      <c r="K7" s="91"/>
      <c r="L7" s="91"/>
      <c r="M7" s="94"/>
    </row>
    <row r="8" spans="1:14" ht="18" customHeight="1">
      <c r="A8" s="176" t="s">
        <v>80</v>
      </c>
      <c r="B8" s="174"/>
      <c r="C8" s="174"/>
      <c r="D8" s="174"/>
      <c r="E8" s="174"/>
      <c r="F8" s="174"/>
      <c r="G8" s="174"/>
      <c r="H8" s="174"/>
      <c r="I8" s="177"/>
      <c r="J8" s="94"/>
      <c r="K8" s="91"/>
      <c r="L8" s="91"/>
      <c r="M8" s="94"/>
    </row>
    <row r="9" spans="1:14" ht="18" customHeight="1">
      <c r="A9" s="176" t="s">
        <v>137</v>
      </c>
      <c r="B9" s="174"/>
      <c r="C9" s="174"/>
      <c r="D9" s="174"/>
      <c r="E9" s="174"/>
      <c r="F9" s="174"/>
      <c r="G9" s="174"/>
      <c r="H9" s="174"/>
      <c r="I9" s="177"/>
      <c r="J9" s="94"/>
      <c r="K9" s="91"/>
      <c r="L9" s="91"/>
      <c r="M9" s="94"/>
    </row>
    <row r="10" spans="1:14" ht="18" customHeight="1">
      <c r="A10" s="176" t="s">
        <v>82</v>
      </c>
      <c r="B10" s="174"/>
      <c r="C10" s="174"/>
      <c r="D10" s="174"/>
      <c r="E10" s="174"/>
      <c r="F10" s="174"/>
      <c r="G10" s="174"/>
      <c r="H10" s="174"/>
      <c r="I10" s="177"/>
      <c r="J10" s="94"/>
      <c r="K10" s="91"/>
      <c r="L10" s="91"/>
      <c r="M10" s="94"/>
    </row>
    <row r="11" spans="1:14" ht="18" customHeight="1">
      <c r="A11" s="202" t="s">
        <v>141</v>
      </c>
      <c r="B11" s="195"/>
      <c r="C11" s="195"/>
      <c r="D11" s="195"/>
      <c r="E11" s="195"/>
      <c r="F11" s="195"/>
      <c r="G11" s="195"/>
      <c r="H11" s="195"/>
      <c r="I11" s="196"/>
      <c r="J11" s="197"/>
      <c r="K11" s="198"/>
      <c r="L11" s="198"/>
      <c r="M11" s="197"/>
    </row>
    <row r="12" spans="1:14" ht="18" customHeight="1">
      <c r="A12" s="176" t="s">
        <v>142</v>
      </c>
      <c r="B12" s="174"/>
      <c r="C12" s="174"/>
      <c r="D12" s="174"/>
      <c r="E12" s="174"/>
      <c r="F12" s="174"/>
      <c r="G12" s="174"/>
      <c r="H12" s="174"/>
      <c r="I12" s="177"/>
      <c r="J12" s="94"/>
      <c r="K12" s="91"/>
      <c r="L12" s="91"/>
      <c r="M12" s="94"/>
    </row>
    <row r="13" spans="1:14" ht="18" customHeight="1">
      <c r="A13" s="203" t="s">
        <v>92</v>
      </c>
      <c r="B13" s="174"/>
      <c r="C13" s="174"/>
      <c r="D13" s="174"/>
      <c r="E13" s="174"/>
      <c r="F13" s="174"/>
      <c r="G13" s="174"/>
      <c r="H13" s="174"/>
      <c r="I13" s="177"/>
      <c r="J13" s="94"/>
      <c r="K13" s="91"/>
      <c r="L13" s="91"/>
      <c r="M13" s="94"/>
    </row>
    <row r="14" spans="1:14" ht="64" customHeight="1">
      <c r="A14" s="174" t="s">
        <v>100</v>
      </c>
      <c r="B14" s="174"/>
      <c r="C14" s="174"/>
      <c r="D14" s="174"/>
      <c r="E14" s="174"/>
      <c r="F14" s="174"/>
      <c r="G14" s="174"/>
      <c r="H14" s="174"/>
      <c r="I14" s="177"/>
      <c r="J14" s="94"/>
      <c r="K14" s="91"/>
      <c r="L14" s="91"/>
      <c r="M14" s="94"/>
    </row>
    <row r="15" spans="1:14" ht="46">
      <c r="A15" s="178" t="s">
        <v>52</v>
      </c>
      <c r="B15" s="178" t="s">
        <v>53</v>
      </c>
      <c r="C15" s="178" t="s">
        <v>54</v>
      </c>
      <c r="D15" s="178" t="s">
        <v>55</v>
      </c>
      <c r="E15" s="178" t="s">
        <v>56</v>
      </c>
      <c r="F15" s="178" t="s">
        <v>57</v>
      </c>
      <c r="G15" s="178" t="s">
        <v>58</v>
      </c>
      <c r="H15" s="178" t="s">
        <v>59</v>
      </c>
      <c r="I15" s="178" t="s">
        <v>60</v>
      </c>
      <c r="J15" s="178" t="s">
        <v>61</v>
      </c>
      <c r="K15" s="178" t="s">
        <v>62</v>
      </c>
      <c r="L15" s="178" t="s">
        <v>63</v>
      </c>
      <c r="M15" s="178" t="s">
        <v>64</v>
      </c>
    </row>
    <row r="16" spans="1:14" ht="14.25" customHeight="1">
      <c r="A16" s="10">
        <v>2010</v>
      </c>
      <c r="B16" s="101"/>
      <c r="C16" s="101"/>
      <c r="D16" s="104">
        <f>calc_new!E7</f>
        <v>540.82471813152279</v>
      </c>
      <c r="E16" s="101"/>
      <c r="F16" s="101"/>
      <c r="G16" s="104">
        <f>calc_new!H7</f>
        <v>503.2427619228273</v>
      </c>
      <c r="H16" s="101"/>
      <c r="I16" s="101"/>
      <c r="J16" s="104">
        <f>calc_new!K7</f>
        <v>541.14963177507616</v>
      </c>
      <c r="K16" s="101"/>
      <c r="L16" s="101"/>
      <c r="M16" s="104">
        <f>calc_new!N7</f>
        <v>520.47539326350147</v>
      </c>
    </row>
    <row r="17" spans="1:13" ht="14.25" customHeight="1">
      <c r="A17" s="10">
        <v>2011</v>
      </c>
      <c r="B17" s="101"/>
      <c r="C17" s="101"/>
      <c r="D17" s="104">
        <f>calc_new!E8</f>
        <v>594.06598839614162</v>
      </c>
      <c r="E17" s="101"/>
      <c r="F17" s="101"/>
      <c r="G17" s="104">
        <f>calc_new!H8</f>
        <v>550.87492249197635</v>
      </c>
      <c r="H17" s="101"/>
      <c r="I17" s="101"/>
      <c r="J17" s="104">
        <f>calc_new!K8</f>
        <v>588.80687097095824</v>
      </c>
      <c r="K17" s="101"/>
      <c r="L17" s="101"/>
      <c r="M17" s="104">
        <f>calc_new!N8</f>
        <v>569.4539814768267</v>
      </c>
    </row>
    <row r="18" spans="1:13" ht="14.25" customHeight="1">
      <c r="A18" s="10">
        <v>2012</v>
      </c>
      <c r="B18" s="101"/>
      <c r="C18" s="101"/>
      <c r="D18" s="104">
        <f>calc_new!E9</f>
        <v>664.16244887048072</v>
      </c>
      <c r="E18" s="101"/>
      <c r="F18" s="101"/>
      <c r="G18" s="104">
        <f>calc_new!H9</f>
        <v>609.54269007652317</v>
      </c>
      <c r="H18" s="101"/>
      <c r="I18" s="101"/>
      <c r="J18" s="104">
        <f>calc_new!K9</f>
        <v>654.55091314964579</v>
      </c>
      <c r="K18" s="101"/>
      <c r="L18" s="101"/>
      <c r="M18" s="104">
        <f>calc_new!N9</f>
        <v>632.29633507221195</v>
      </c>
    </row>
    <row r="19" spans="1:13" ht="14.25" customHeight="1">
      <c r="A19" s="10">
        <v>2013</v>
      </c>
      <c r="B19" s="101"/>
      <c r="C19" s="101"/>
      <c r="D19" s="104">
        <f>calc_new!E10</f>
        <v>704.94371469940791</v>
      </c>
      <c r="E19" s="101"/>
      <c r="F19" s="101"/>
      <c r="G19" s="104">
        <f>calc_new!H10</f>
        <v>644.38819838787174</v>
      </c>
      <c r="H19" s="101"/>
      <c r="I19" s="101"/>
      <c r="J19" s="104">
        <f>calc_new!K10</f>
        <v>696.8715715588886</v>
      </c>
      <c r="K19" s="101"/>
      <c r="L19" s="101"/>
      <c r="M19" s="104">
        <f>calc_new!N10</f>
        <v>669.50396672407419</v>
      </c>
    </row>
    <row r="20" spans="1:13" ht="14.25" customHeight="1">
      <c r="A20" s="10">
        <v>2014</v>
      </c>
      <c r="B20" s="101"/>
      <c r="C20" s="101"/>
      <c r="D20" s="104">
        <f>calc_new!E11</f>
        <v>730.99007753695628</v>
      </c>
      <c r="E20" s="101"/>
      <c r="F20" s="101"/>
      <c r="G20" s="104">
        <f>calc_new!H11</f>
        <v>661.37146076397357</v>
      </c>
      <c r="H20" s="101"/>
      <c r="I20" s="101"/>
      <c r="J20" s="104">
        <f>calc_new!K11</f>
        <v>727.98137857718984</v>
      </c>
      <c r="K20" s="101"/>
      <c r="L20" s="101"/>
      <c r="M20" s="104">
        <f>calc_new!N11</f>
        <v>690.74642561495443</v>
      </c>
    </row>
    <row r="21" spans="1:13" ht="14.25" customHeight="1">
      <c r="A21" s="10">
        <v>2015</v>
      </c>
      <c r="B21" s="101"/>
      <c r="C21" s="101"/>
      <c r="D21" s="104">
        <f>calc_new!E12</f>
        <v>697.95919473804008</v>
      </c>
      <c r="E21" s="101"/>
      <c r="F21" s="101"/>
      <c r="G21" s="104">
        <f>calc_new!H12</f>
        <v>624.37472495211455</v>
      </c>
      <c r="H21" s="101"/>
      <c r="I21" s="101"/>
      <c r="J21" s="104">
        <f>calc_new!K12</f>
        <v>699.05060989896094</v>
      </c>
      <c r="K21" s="101"/>
      <c r="L21" s="101"/>
      <c r="M21" s="104">
        <f>calc_new!N12</f>
        <v>655.09006168491248</v>
      </c>
    </row>
    <row r="22" spans="1:13" ht="14.25" customHeight="1">
      <c r="A22" s="10">
        <v>2016</v>
      </c>
      <c r="B22" s="101"/>
      <c r="C22" s="101"/>
      <c r="D22" s="104">
        <f>calc_new!E13</f>
        <v>646.49796649001121</v>
      </c>
      <c r="E22" s="101"/>
      <c r="F22" s="101"/>
      <c r="G22" s="104">
        <f>calc_new!H13</f>
        <v>563.7136651804276</v>
      </c>
      <c r="H22" s="101"/>
      <c r="I22" s="101"/>
      <c r="J22" s="104">
        <f>calc_new!K13</f>
        <v>654.49066344332573</v>
      </c>
      <c r="K22" s="101"/>
      <c r="L22" s="101"/>
      <c r="M22" s="104">
        <f>calc_new!N13</f>
        <v>597.48235332365607</v>
      </c>
    </row>
    <row r="23" spans="1:13" ht="14.25" customHeight="1">
      <c r="A23" s="10">
        <v>2017</v>
      </c>
      <c r="B23" s="104">
        <f>ROUND(calc_new!C14,0)</f>
        <v>639</v>
      </c>
      <c r="C23" s="104">
        <f>ROUND(calc_new!D14,0)</f>
        <v>637</v>
      </c>
      <c r="D23" s="104">
        <f>calc_new!E14</f>
        <v>637.99852630524958</v>
      </c>
      <c r="E23" s="104">
        <f>ROUND(calc_new!F14,0)</f>
        <v>590</v>
      </c>
      <c r="F23" s="104">
        <f>ROUND(calc_new!G14,0)</f>
        <v>546</v>
      </c>
      <c r="G23" s="104">
        <f>calc_new!H14</f>
        <v>560.89085149350944</v>
      </c>
      <c r="H23" s="104">
        <f>ROUND(calc_new!I14,0)</f>
        <v>588</v>
      </c>
      <c r="I23" s="104">
        <f>ROUND(calc_new!J14,0)</f>
        <v>579</v>
      </c>
      <c r="J23" s="104">
        <f>calc_new!K14</f>
        <v>582.04210225660245</v>
      </c>
      <c r="K23" s="104">
        <f>ROUND(calc_new!L14,0)</f>
        <v>604</v>
      </c>
      <c r="L23" s="104">
        <f>ROUND(calc_new!M14,0)</f>
        <v>567</v>
      </c>
      <c r="M23" s="104">
        <f>calc_new!N14</f>
        <v>580.99117388929301</v>
      </c>
    </row>
    <row r="24" spans="1:13" ht="14.25" customHeight="1">
      <c r="A24" s="10">
        <v>2018</v>
      </c>
      <c r="B24" s="104">
        <f>ROUND(calc_new!C15,0)</f>
        <v>663</v>
      </c>
      <c r="C24" s="104">
        <f>ROUND(calc_new!D15,0)</f>
        <v>655</v>
      </c>
      <c r="D24" s="104">
        <f>calc_new!E15</f>
        <v>658.54729251089304</v>
      </c>
      <c r="E24" s="104">
        <f>ROUND(calc_new!F15,0)</f>
        <v>614</v>
      </c>
      <c r="F24" s="104">
        <f>ROUND(calc_new!G15,0)</f>
        <v>570</v>
      </c>
      <c r="G24" s="104">
        <f>calc_new!H15</f>
        <v>580.01956072128587</v>
      </c>
      <c r="H24" s="104">
        <f>ROUND(calc_new!I15,0)</f>
        <v>580</v>
      </c>
      <c r="I24" s="104">
        <f>ROUND(calc_new!J15,0)</f>
        <v>567</v>
      </c>
      <c r="J24" s="104">
        <f>calc_new!K15</f>
        <v>571.0942197330952</v>
      </c>
      <c r="K24" s="104">
        <f>ROUND(calc_new!L15,0)</f>
        <v>622</v>
      </c>
      <c r="L24" s="104">
        <f>ROUND(calc_new!M15,0)</f>
        <v>581</v>
      </c>
      <c r="M24" s="104">
        <f>calc_new!N15</f>
        <v>593.1219793143357</v>
      </c>
    </row>
    <row r="25" spans="1:13" ht="14.25" customHeight="1">
      <c r="A25" s="10">
        <v>2019</v>
      </c>
      <c r="B25" s="104">
        <f>ROUND(calc_new!C16,0)</f>
        <v>666</v>
      </c>
      <c r="C25" s="104">
        <f>ROUND(calc_new!D16,0)</f>
        <v>655</v>
      </c>
      <c r="D25" s="104">
        <f>calc_new!E16</f>
        <v>659.2518609282638</v>
      </c>
      <c r="E25" s="104">
        <f>ROUND(calc_new!F16,0)</f>
        <v>619</v>
      </c>
      <c r="F25" s="104">
        <f>ROUND(calc_new!G16,0)</f>
        <v>584</v>
      </c>
      <c r="G25" s="104">
        <f>calc_new!H16</f>
        <v>591.34904926146964</v>
      </c>
      <c r="H25" s="104">
        <f>ROUND(calc_new!I16,0)</f>
        <v>638</v>
      </c>
      <c r="I25" s="104">
        <f>ROUND(calc_new!J16,0)</f>
        <v>633</v>
      </c>
      <c r="J25" s="104">
        <f>calc_new!K16</f>
        <v>634.47662362111305</v>
      </c>
      <c r="K25" s="104">
        <f>ROUND(calc_new!L16,0)</f>
        <v>636</v>
      </c>
      <c r="L25" s="104">
        <f>ROUND(calc_new!M16,0)</f>
        <v>601</v>
      </c>
      <c r="M25" s="104">
        <f>calc_new!N16</f>
        <v>610.03045341681548</v>
      </c>
    </row>
    <row r="26" spans="1:13" ht="14.25" customHeight="1">
      <c r="A26" s="10">
        <v>2020</v>
      </c>
      <c r="B26" s="104">
        <f>ROUND(calc_new!C17,0)</f>
        <v>653</v>
      </c>
      <c r="C26" s="104">
        <f>ROUND(calc_new!D17,0)</f>
        <v>630</v>
      </c>
      <c r="D26" s="104">
        <f>calc_new!E17</f>
        <v>639.03752625826439</v>
      </c>
      <c r="E26" s="104">
        <f>ROUND(calc_new!F17,0)</f>
        <v>587</v>
      </c>
      <c r="F26" s="104">
        <f>ROUND(calc_new!G17,0)</f>
        <v>549</v>
      </c>
      <c r="G26" s="104">
        <f>calc_new!H17</f>
        <v>557.79951350612544</v>
      </c>
      <c r="H26" s="104">
        <f>ROUND(calc_new!I17,0)</f>
        <v>639</v>
      </c>
      <c r="I26" s="104">
        <f>ROUND(calc_new!J17,0)</f>
        <v>611</v>
      </c>
      <c r="J26" s="104">
        <f>calc_new!K17</f>
        <v>619.97180963470862</v>
      </c>
      <c r="K26" s="104">
        <f>ROUND(calc_new!L17,0)</f>
        <v>613</v>
      </c>
      <c r="L26" s="104">
        <f>ROUND(calc_new!M17,0)</f>
        <v>569</v>
      </c>
      <c r="M26" s="104">
        <f>calc_new!N17</f>
        <v>581.41978276237558</v>
      </c>
    </row>
    <row r="27" spans="1:13" ht="14.25" customHeight="1">
      <c r="A27" s="10">
        <v>2021</v>
      </c>
      <c r="B27" s="104">
        <f>ROUND(calc_new!C18,0)</f>
        <v>602</v>
      </c>
      <c r="C27" s="104">
        <f>ROUND(calc_new!D18,0)</f>
        <v>601</v>
      </c>
      <c r="D27" s="104">
        <f>calc_new!E18</f>
        <v>601.49667114112538</v>
      </c>
      <c r="E27" s="104">
        <f>ROUND(calc_new!F18,0)</f>
        <v>571</v>
      </c>
      <c r="F27" s="104">
        <f>ROUND(calc_new!G18,0)</f>
        <v>544</v>
      </c>
      <c r="G27" s="104">
        <f>calc_new!H18</f>
        <v>549.96858406836088</v>
      </c>
      <c r="H27" s="104">
        <f>ROUND(calc_new!I18,0)</f>
        <v>613</v>
      </c>
      <c r="I27" s="104">
        <f>ROUND(calc_new!J18,0)</f>
        <v>575</v>
      </c>
      <c r="J27" s="104">
        <f>calc_new!K18</f>
        <v>586.94277602942793</v>
      </c>
      <c r="K27" s="104">
        <f>ROUND(calc_new!L18,0)</f>
        <v>586</v>
      </c>
      <c r="L27" s="104">
        <f>ROUND(calc_new!M18,0)</f>
        <v>555</v>
      </c>
      <c r="M27" s="104">
        <f>calc_new!N18</f>
        <v>563.78490420924186</v>
      </c>
    </row>
    <row r="28" spans="1:13" ht="14.25" customHeight="1">
      <c r="A28" s="10">
        <v>2022</v>
      </c>
      <c r="B28" s="204">
        <f>ROUND(calc_new!C19,0)</f>
        <v>1410</v>
      </c>
      <c r="C28" s="204">
        <f>ROUND(calc_new!D19,0)</f>
        <v>1138</v>
      </c>
      <c r="D28" s="204">
        <f>calc_new!E19</f>
        <v>1266.1902925190498</v>
      </c>
      <c r="E28" s="204">
        <f>ROUND(calc_new!F19,0)</f>
        <v>1159</v>
      </c>
      <c r="F28" s="204">
        <f>ROUND(calc_new!G19,0)</f>
        <v>1062</v>
      </c>
      <c r="G28" s="204">
        <f>calc_new!H19</f>
        <v>1086.1718927781656</v>
      </c>
      <c r="H28" s="204">
        <f>ROUND(calc_new!I19,0)</f>
        <v>1472</v>
      </c>
      <c r="I28" s="204">
        <f>ROUND(calc_new!J19,0)</f>
        <v>1087</v>
      </c>
      <c r="J28" s="204">
        <f>calc_new!K19</f>
        <v>1217.4677791181489</v>
      </c>
      <c r="K28" s="204">
        <f>ROUND(calc_new!L19,0)</f>
        <v>1272</v>
      </c>
      <c r="L28" s="204">
        <f>ROUND(calc_new!M19,0)</f>
        <v>1075</v>
      </c>
      <c r="M28" s="204">
        <f>calc_new!N19</f>
        <v>1133.862962694214</v>
      </c>
    </row>
    <row r="29" spans="1:13">
      <c r="A29" s="10">
        <v>2023</v>
      </c>
      <c r="B29" s="204">
        <f>ROUND(calc_new!C20,0)</f>
        <v>1419</v>
      </c>
      <c r="C29" s="204">
        <f>ROUND(calc_new!D20,0)</f>
        <v>1341</v>
      </c>
      <c r="D29" s="204">
        <f>calc_new!E20</f>
        <v>1382.7275131504709</v>
      </c>
      <c r="E29" s="204">
        <f>ROUND(calc_new!F20,0)</f>
        <v>1301</v>
      </c>
      <c r="F29" s="204">
        <f>ROUND(calc_new!G20,0)</f>
        <v>1256</v>
      </c>
      <c r="G29" s="204">
        <f>calc_new!H20</f>
        <v>1273.0023932233421</v>
      </c>
      <c r="H29" s="204">
        <f>ROUND(calc_new!I20,0)</f>
        <v>1354</v>
      </c>
      <c r="I29" s="204">
        <f>ROUND(calc_new!J20,0)</f>
        <v>1306</v>
      </c>
      <c r="J29" s="204">
        <f>calc_new!K20</f>
        <v>1324.6469863667082</v>
      </c>
      <c r="K29" s="204">
        <f>ROUND(calc_new!L20,0)</f>
        <v>1341</v>
      </c>
      <c r="L29" s="204">
        <f>ROUND(calc_new!M20,0)</f>
        <v>1278</v>
      </c>
      <c r="M29" s="204">
        <f>calc_new!N20</f>
        <v>1303.6325909240009</v>
      </c>
    </row>
  </sheetData>
  <mergeCells count="1">
    <mergeCell ref="A2:K2"/>
  </mergeCells>
  <hyperlinks>
    <hyperlink ref="A11" r:id="rId1" display="Further information on methodolgy can be found here. " xr:uid="{30E510CB-64B1-4A99-ADF6-8E4BF8A5BFE6}"/>
  </hyperlinks>
  <printOptions horizontalCentered="1"/>
  <pageMargins left="0.78740157480314965" right="0.78740157480314965" top="0.78740157480314965" bottom="0.78740157480314965" header="0.51181102362204722" footer="0.51181102362204722"/>
  <pageSetup paperSize="9" scale="50" orientation="portrait" r:id="rId2"/>
  <headerFooter alignWithMargins="0"/>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38AD2-D8ED-4D78-B06C-9182B620F3A7}">
  <sheetPr>
    <tabColor theme="0" tint="-0.34998626667073579"/>
  </sheetPr>
  <dimension ref="A1:N17"/>
  <sheetViews>
    <sheetView showGridLines="0" zoomScaleNormal="100" workbookViewId="0"/>
  </sheetViews>
  <sheetFormatPr defaultColWidth="16" defaultRowHeight="12.5"/>
  <cols>
    <col min="1" max="13" width="14.54296875" customWidth="1"/>
  </cols>
  <sheetData>
    <row r="1" spans="1:14" ht="18" customHeight="1">
      <c r="A1" s="183" t="s">
        <v>96</v>
      </c>
      <c r="B1" s="181"/>
      <c r="C1" s="181"/>
      <c r="D1" s="181"/>
      <c r="E1" s="181"/>
      <c r="F1" s="181"/>
      <c r="G1" s="181"/>
      <c r="H1" s="181"/>
      <c r="I1" s="181"/>
      <c r="J1" s="181"/>
      <c r="K1" s="181"/>
      <c r="L1" s="181"/>
      <c r="M1" s="181"/>
    </row>
    <row r="2" spans="1:14" ht="45.75" customHeight="1">
      <c r="A2" s="255" t="s">
        <v>146</v>
      </c>
      <c r="B2" s="255"/>
      <c r="C2" s="255"/>
      <c r="D2" s="255"/>
      <c r="E2" s="255"/>
      <c r="F2" s="255"/>
      <c r="G2" s="255"/>
      <c r="H2" s="255"/>
      <c r="I2" s="255"/>
      <c r="J2" s="255"/>
      <c r="K2" s="255"/>
      <c r="L2" s="255"/>
      <c r="M2" s="255"/>
      <c r="N2" s="255"/>
    </row>
    <row r="3" spans="1:14" ht="18" customHeight="1">
      <c r="A3" s="180" t="s">
        <v>143</v>
      </c>
      <c r="B3" s="182"/>
      <c r="C3" s="182"/>
      <c r="D3" s="182"/>
      <c r="E3" s="182"/>
      <c r="F3" s="182"/>
      <c r="G3" s="182"/>
      <c r="H3" s="182"/>
      <c r="I3" s="182"/>
      <c r="J3" s="182"/>
      <c r="K3" s="182"/>
      <c r="L3" s="182"/>
      <c r="M3" s="182"/>
    </row>
    <row r="4" spans="1:14" ht="18" customHeight="1">
      <c r="A4" s="208" t="s">
        <v>97</v>
      </c>
      <c r="B4" s="184"/>
      <c r="C4" s="184"/>
      <c r="D4" s="184"/>
      <c r="E4" s="184"/>
      <c r="F4" s="184"/>
      <c r="G4" s="184"/>
      <c r="H4" s="184"/>
      <c r="I4" s="184"/>
      <c r="J4" s="184"/>
      <c r="K4" s="184"/>
      <c r="L4" s="184"/>
      <c r="M4" s="184"/>
    </row>
    <row r="5" spans="1:14" ht="18" customHeight="1">
      <c r="A5" s="174" t="s">
        <v>124</v>
      </c>
      <c r="B5" s="182"/>
      <c r="C5" s="182"/>
      <c r="D5" s="182"/>
      <c r="E5" s="182"/>
      <c r="F5" s="182"/>
      <c r="G5" s="182"/>
      <c r="H5" s="182"/>
      <c r="I5" s="182"/>
      <c r="J5" s="182"/>
      <c r="K5" s="182"/>
      <c r="L5" s="182"/>
      <c r="M5" s="182"/>
    </row>
    <row r="6" spans="1:14" ht="18" customHeight="1">
      <c r="A6" s="176" t="s">
        <v>102</v>
      </c>
      <c r="B6" s="182"/>
      <c r="C6" s="182"/>
      <c r="D6" s="182"/>
      <c r="E6" s="182"/>
      <c r="F6" s="182"/>
      <c r="G6" s="182"/>
      <c r="H6" s="182"/>
      <c r="I6" s="182"/>
      <c r="J6" s="182"/>
      <c r="K6" s="182"/>
      <c r="L6" s="182"/>
      <c r="M6" s="182"/>
    </row>
    <row r="7" spans="1:14" ht="18" customHeight="1">
      <c r="A7" s="176" t="s">
        <v>103</v>
      </c>
      <c r="B7" s="182"/>
      <c r="C7" s="182"/>
      <c r="D7" s="182"/>
      <c r="E7" s="182"/>
      <c r="F7" s="182"/>
      <c r="G7" s="182"/>
      <c r="H7" s="182"/>
      <c r="I7" s="182"/>
      <c r="J7" s="182"/>
      <c r="K7" s="182"/>
      <c r="L7" s="182"/>
      <c r="M7" s="182"/>
    </row>
    <row r="8" spans="1:14" ht="18" customHeight="1">
      <c r="A8" s="174" t="s">
        <v>85</v>
      </c>
      <c r="B8" s="182"/>
      <c r="C8" s="182"/>
      <c r="D8" s="182"/>
      <c r="E8" s="182"/>
      <c r="F8" s="182"/>
      <c r="G8" s="182"/>
      <c r="H8" s="182"/>
      <c r="I8" s="182"/>
      <c r="J8" s="182"/>
      <c r="K8" s="182"/>
      <c r="L8" s="182"/>
      <c r="M8" s="182"/>
    </row>
    <row r="9" spans="1:14" ht="18" customHeight="1">
      <c r="A9" s="176" t="s">
        <v>142</v>
      </c>
      <c r="B9" s="182"/>
      <c r="C9" s="182"/>
      <c r="D9" s="182"/>
      <c r="E9" s="182"/>
      <c r="F9" s="182"/>
      <c r="G9" s="182"/>
      <c r="H9" s="182"/>
      <c r="I9" s="182"/>
      <c r="J9" s="182"/>
      <c r="K9" s="182"/>
      <c r="L9" s="182"/>
      <c r="M9" s="182"/>
    </row>
    <row r="10" spans="1:14" ht="18" customHeight="1">
      <c r="A10" s="203" t="s">
        <v>92</v>
      </c>
      <c r="B10" s="182"/>
      <c r="C10" s="182"/>
      <c r="D10" s="182"/>
      <c r="E10" s="182"/>
      <c r="F10" s="182"/>
      <c r="G10" s="182"/>
      <c r="H10" s="182"/>
      <c r="I10" s="182"/>
      <c r="J10" s="182"/>
      <c r="K10" s="182"/>
      <c r="L10" s="182"/>
      <c r="M10" s="182"/>
    </row>
    <row r="11" spans="1:14" ht="64" customHeight="1">
      <c r="A11" s="174" t="s">
        <v>100</v>
      </c>
      <c r="B11" s="182"/>
      <c r="C11" s="182"/>
      <c r="D11" s="182"/>
      <c r="E11" s="182"/>
      <c r="F11" s="182"/>
      <c r="G11" s="182"/>
      <c r="H11" s="182"/>
      <c r="I11" s="182"/>
      <c r="J11" s="182"/>
      <c r="K11" s="182"/>
      <c r="L11" s="182"/>
      <c r="M11" s="182"/>
    </row>
    <row r="12" spans="1:14" ht="34.5">
      <c r="A12" s="212" t="s">
        <v>52</v>
      </c>
      <c r="B12" s="199" t="s">
        <v>66</v>
      </c>
      <c r="C12" s="199" t="s">
        <v>67</v>
      </c>
      <c r="D12" s="199" t="s">
        <v>68</v>
      </c>
      <c r="E12" s="199" t="s">
        <v>69</v>
      </c>
      <c r="F12" s="199" t="s">
        <v>70</v>
      </c>
      <c r="G12" s="199" t="s">
        <v>71</v>
      </c>
      <c r="H12" s="199" t="s">
        <v>72</v>
      </c>
      <c r="I12" s="199" t="s">
        <v>73</v>
      </c>
      <c r="J12" s="199" t="s">
        <v>74</v>
      </c>
      <c r="K12" s="199" t="s">
        <v>75</v>
      </c>
      <c r="L12" s="199" t="s">
        <v>76</v>
      </c>
      <c r="M12" s="199" t="s">
        <v>77</v>
      </c>
    </row>
    <row r="13" spans="1:14" ht="14.25" customHeight="1">
      <c r="A13" s="205" t="s">
        <v>94</v>
      </c>
      <c r="B13" s="210">
        <v>664.94021220697289</v>
      </c>
      <c r="C13" s="210">
        <v>713.4345699161845</v>
      </c>
      <c r="D13" s="210">
        <v>704.16074824989369</v>
      </c>
      <c r="E13" s="210">
        <v>585.78760016477793</v>
      </c>
      <c r="F13" s="210">
        <v>705.01759604695087</v>
      </c>
      <c r="G13" s="210">
        <v>647.94960911999181</v>
      </c>
      <c r="H13" s="210">
        <v>525.34688024324169</v>
      </c>
      <c r="I13" s="210">
        <v>677.06532387768755</v>
      </c>
      <c r="J13" s="210">
        <v>674.68679797055188</v>
      </c>
      <c r="K13" s="210">
        <v>593.44100617746642</v>
      </c>
      <c r="L13" s="210">
        <v>700.26935148654127</v>
      </c>
      <c r="M13" s="210">
        <v>662.72813713766959</v>
      </c>
    </row>
    <row r="14" spans="1:14" ht="14.25" customHeight="1">
      <c r="A14" s="179" t="s">
        <v>105</v>
      </c>
      <c r="B14" s="211">
        <v>1104.4473941876217</v>
      </c>
      <c r="C14" s="211">
        <v>1628.6090719326837</v>
      </c>
      <c r="D14" s="211">
        <v>1548.6255248815432</v>
      </c>
      <c r="E14" s="211">
        <v>958.2119911589723</v>
      </c>
      <c r="F14" s="211">
        <v>1385.5835682992106</v>
      </c>
      <c r="G14" s="211">
        <v>1270.4631455130725</v>
      </c>
      <c r="H14" s="211">
        <v>1374.7802111575547</v>
      </c>
      <c r="I14" s="211">
        <v>1552.5900786382504</v>
      </c>
      <c r="J14" s="211">
        <v>1546.1355812472978</v>
      </c>
      <c r="K14" s="211">
        <v>985.83367769210543</v>
      </c>
      <c r="L14" s="211">
        <v>1459.862850807152</v>
      </c>
      <c r="M14" s="211">
        <v>1357.2080530676883</v>
      </c>
    </row>
    <row r="15" spans="1:14">
      <c r="A15" s="179" t="s">
        <v>148</v>
      </c>
      <c r="B15" s="211">
        <v>1235.1124718670599</v>
      </c>
      <c r="C15" s="211">
        <v>1280.2163618269287</v>
      </c>
      <c r="D15" s="211">
        <v>1277.0889196051412</v>
      </c>
      <c r="E15" s="211">
        <v>1066.0893903522669</v>
      </c>
      <c r="F15" s="211">
        <v>1232.734823850886</v>
      </c>
      <c r="G15" s="211">
        <v>1207.9801236728292</v>
      </c>
      <c r="H15" s="211">
        <v>1196.7489894408272</v>
      </c>
      <c r="I15" s="211">
        <v>1190.3313578855361</v>
      </c>
      <c r="J15" s="211">
        <v>1190.6799948849518</v>
      </c>
      <c r="K15" s="211">
        <v>1089.3858922700642</v>
      </c>
      <c r="L15" s="211">
        <v>1234.9638173318494</v>
      </c>
      <c r="M15" s="211">
        <v>1217.0506139452502</v>
      </c>
    </row>
    <row r="16" spans="1:14">
      <c r="A16" s="179" t="s">
        <v>149</v>
      </c>
      <c r="B16" s="211">
        <v>981.680802796541</v>
      </c>
      <c r="C16" s="211">
        <v>1017.7419520753404</v>
      </c>
      <c r="D16" s="211">
        <v>1015.2216145937214</v>
      </c>
      <c r="E16" s="211">
        <v>926.20118830137096</v>
      </c>
      <c r="F16" s="211">
        <v>968.78969747701944</v>
      </c>
      <c r="G16" s="211">
        <v>954.22921114946462</v>
      </c>
      <c r="H16" s="211">
        <v>939.31174668677147</v>
      </c>
      <c r="I16" s="211">
        <v>927.29709657518674</v>
      </c>
      <c r="J16" s="211">
        <v>927.53641059724123</v>
      </c>
      <c r="K16" s="211">
        <v>928.71396662180689</v>
      </c>
      <c r="L16" s="211">
        <v>971.63162897985012</v>
      </c>
      <c r="M16" s="211">
        <v>960.55285184416869</v>
      </c>
    </row>
    <row r="17" spans="1:13">
      <c r="A17" s="179"/>
      <c r="B17" s="211"/>
      <c r="C17" s="211"/>
      <c r="D17" s="211"/>
      <c r="E17" s="211"/>
      <c r="F17" s="211"/>
      <c r="G17" s="211"/>
      <c r="H17" s="211"/>
      <c r="I17" s="211"/>
      <c r="J17" s="211"/>
      <c r="K17" s="211"/>
      <c r="L17" s="211"/>
      <c r="M17" s="211"/>
    </row>
  </sheetData>
  <mergeCells count="1">
    <mergeCell ref="A2:N2"/>
  </mergeCells>
  <phoneticPr fontId="33" type="noConversion"/>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2026-06-26T13:53:17+00:00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QMA56DUQWX45-861680180-396889</_dlc_DocId>
    <_dlc_DocIdUrl xmlns="c278e07c-0436-44ae-bf20-0fa31c54bf35">
      <Url>https://beisgov.sharepoint.com/sites/EnergyStatistics/_layouts/15/DocIdRedir.aspx?ID=QMA56DUQWX45-861680180-396889</Url>
      <Description>QMA56DUQWX45-861680180-396889</Description>
    </_dlc_DocIdUrl>
  </documentManagement>
</p:properties>
</file>

<file path=customXml/itemProps1.xml><?xml version="1.0" encoding="utf-8"?>
<ds:datastoreItem xmlns:ds="http://schemas.openxmlformats.org/officeDocument/2006/customXml" ds:itemID="{FE2A9B84-69EC-4FB4-94AE-81A511BD0FCF}"/>
</file>

<file path=customXml/itemProps2.xml><?xml version="1.0" encoding="utf-8"?>
<ds:datastoreItem xmlns:ds="http://schemas.openxmlformats.org/officeDocument/2006/customXml" ds:itemID="{8F1730B3-FBC1-4B27-B2F5-F94EA408BBE6}"/>
</file>

<file path=customXml/itemProps3.xml><?xml version="1.0" encoding="utf-8"?>
<ds:datastoreItem xmlns:ds="http://schemas.openxmlformats.org/officeDocument/2006/customXml" ds:itemID="{64DDBF7B-A940-466C-ABEE-0F3943539E16}"/>
</file>

<file path=customXml/itemProps4.xml><?xml version="1.0" encoding="utf-8"?>
<ds:datastoreItem xmlns:ds="http://schemas.openxmlformats.org/officeDocument/2006/customXml" ds:itemID="{C16975A1-BEAB-4A5B-AEB9-71E24247EF94}"/>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calc_new</vt:lpstr>
      <vt:lpstr>chart_data</vt:lpstr>
      <vt:lpstr>Cover Sheet</vt:lpstr>
      <vt:lpstr>Contents</vt:lpstr>
      <vt:lpstr>2.3.1</vt:lpstr>
      <vt:lpstr>2.3.1 (Financial Year)</vt:lpstr>
      <vt:lpstr>Methodology</vt:lpstr>
      <vt:lpstr>2.3.1 (Historic)</vt:lpstr>
      <vt:lpstr>2.3.1 (FY 13600kWh Historic)</vt:lpstr>
      <vt:lpstr>2.3.1 (13600kWh Historic)</vt:lpstr>
      <vt:lpstr>2.3.1 (Real Historic)</vt:lpstr>
      <vt:lpstr>2.3.1 (Financial Year Historic)</vt:lpstr>
      <vt:lpstr>Chart 2.3.1</vt:lpstr>
      <vt:lpstr>2.3.1 15,000 kWh</vt:lpstr>
      <vt:lpstr>2.3.1 (Fixed) 15,000 kWh</vt:lpstr>
      <vt:lpstr>2.3.1 18,000kWh</vt:lpstr>
      <vt:lpstr>'2.3.1 (Financial Year Historic)'!Print_Area</vt:lpstr>
      <vt:lpstr>'2.3.1 (Historic)'!Print_Area</vt:lpstr>
      <vt:lpstr>'2.3.1 15,000 kWh'!Print_Area</vt:lpstr>
      <vt:lpstr>'2.3.1 18,000kWh'!Print_Area</vt:lpstr>
    </vt:vector>
  </TitlesOfParts>
  <Company>Public Trust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dc:creator>
  <cp:lastModifiedBy>Baxter, Claire (Energy Security)</cp:lastModifiedBy>
  <cp:lastPrinted>2018-12-06T17:14:32Z</cp:lastPrinted>
  <dcterms:created xsi:type="dcterms:W3CDTF">2001-04-18T12:39:26Z</dcterms:created>
  <dcterms:modified xsi:type="dcterms:W3CDTF">2026-06-26T13:06:54Z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2019-12-11T15:06:39Z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e545150c-6ba0-4c85-a0bd-00006a9312b0</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i4>1</vt:i4>
  </property>
  <property fmtid="{D5CDD505-2E9C-101B-9397-08002B2CF9AE}" pid="11" name="_dlc_DocIdItemGuid">
    <vt:lpwstr>13e07dcf-ca7e-4bfc-9e4e-efc0144fd951</vt:lpwstr>
  </property>
</Properties>
</file>