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U:\Statistics\Publications\Energy Trends\Tables\Coal\"/>
    </mc:Choice>
  </mc:AlternateContent>
  <xr:revisionPtr revIDLastSave="0" documentId="13_ncr:1_{EAA9A084-3072-4786-8F26-4C1999974E89}" xr6:coauthVersionLast="47" xr6:coauthVersionMax="47" xr10:uidLastSave="{00000000-0000-0000-0000-000000000000}"/>
  <bookViews>
    <workbookView xWindow="-110" yWindow="-110" windowWidth="19420" windowHeight="10300" tabRatio="703" xr2:uid="{0412523E-2BAC-4B33-8AF3-7FFAED876296}"/>
  </bookViews>
  <sheets>
    <sheet name="Cover Sheet" sheetId="6" r:id="rId1"/>
    <sheet name="Contents" sheetId="7" r:id="rId2"/>
    <sheet name="Notes" sheetId="3" r:id="rId3"/>
    <sheet name="Commentary" sheetId="4" r:id="rId4"/>
    <sheet name="Main Table" sheetId="8" r:id="rId5"/>
    <sheet name="Annual" sheetId="9" r:id="rId6"/>
    <sheet name="Quarter" sheetId="10" r:id="rId7"/>
    <sheet name="Calculation" sheetId="18" state="hidden" r:id="rId8"/>
  </sheets>
  <externalReferences>
    <externalReference r:id="rId9"/>
  </externalReferences>
  <definedNames>
    <definedName name="INPUT_BOX" localSheetId="7">Calculation!$X$6</definedName>
    <definedName name="INPUT_BOX" localSheetId="1">'[1]Calculation (MM3)'!#REF!</definedName>
    <definedName name="INPUT_BOX" localSheetId="0">'[1]Calculation (MM3)'!#REF!</definedName>
    <definedName name="INPUT_BOX">#REF!</definedName>
    <definedName name="inputav13">#REF!</definedName>
    <definedName name="_xlnm.Print_Area" localSheetId="4">'Main Table'!$A$1:$L$3</definedName>
    <definedName name="_xlnm.Print_Titles" localSheetId="7">Calculation!$L:$M,Calculation!$4:$4</definedName>
    <definedName name="t11_short" localSheetId="1">#REF!</definedName>
    <definedName name="t11_short" localSheetId="0">#REF!</definedName>
    <definedName name="t11_short">#REF!</definedName>
    <definedName name="t11full" localSheetId="1">#REF!</definedName>
    <definedName name="t11full" localSheetId="0">#REF!</definedName>
    <definedName name="t11full">#REF!</definedName>
    <definedName name="t5full">#REF!</definedName>
    <definedName name="t5short">#REF!</definedName>
    <definedName name="t6full">#REF!</definedName>
    <definedName name="Table_2.2_short_no_footnotes">'Main Table'!#REF!</definedName>
    <definedName name="TABLE_4.1_No_footnotes" localSheetId="1">#REF!</definedName>
    <definedName name="TABLE_4.1_No_footnotes" localSheetId="0">#REF!</definedName>
    <definedName name="TABLE_4.1_No_footnotes">#REF!</definedName>
    <definedName name="table_5_full">#REF!</definedName>
    <definedName name="table_5_short">#REF!</definedName>
    <definedName name="table_6_full">#REF!</definedName>
    <definedName name="table_8_full" localSheetId="1">#REF!</definedName>
    <definedName name="table_8_full" localSheetId="0">#REF!</definedName>
    <definedName name="table_8_full">#REF!</definedName>
    <definedName name="table_8_short" localSheetId="1">#REF!</definedName>
    <definedName name="table_8_short" localSheetId="0">#REF!</definedName>
    <definedName name="table_8_short">#REF!</definedName>
    <definedName name="table11_full" localSheetId="1">#REF!</definedName>
    <definedName name="table11_full" localSheetId="0">#REF!</definedName>
    <definedName name="table11_full">'Main Table'!$A$1:$H$6</definedName>
    <definedName name="table11_short" localSheetId="1">#REF!</definedName>
    <definedName name="table11_short" localSheetId="0">#REF!</definedName>
    <definedName name="table11_short">'Main Table'!$A$7:$H$41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B5" i="9" l="1"/>
  <c r="AB6" i="9"/>
  <c r="AB7" i="9"/>
  <c r="AB8" i="9"/>
  <c r="AB9" i="9"/>
  <c r="AB10" i="9"/>
  <c r="AB11" i="9"/>
  <c r="AB12" i="9"/>
  <c r="AB13" i="9"/>
  <c r="AB14" i="9"/>
  <c r="AB15" i="9"/>
  <c r="AB16" i="9"/>
  <c r="AB17" i="9"/>
  <c r="AB18" i="9"/>
  <c r="AB19" i="9"/>
  <c r="AB20" i="9"/>
  <c r="AB21" i="9"/>
  <c r="AB22" i="9"/>
  <c r="AB23" i="9"/>
  <c r="AB24" i="9"/>
  <c r="AC5" i="9"/>
  <c r="AC6" i="9"/>
  <c r="AC7" i="9"/>
  <c r="AC8" i="9"/>
  <c r="AC9" i="9"/>
  <c r="AC10" i="9"/>
  <c r="AC11" i="9"/>
  <c r="AC12" i="9"/>
  <c r="AC13" i="9"/>
  <c r="AC14" i="9"/>
  <c r="AC15" i="9"/>
  <c r="AC16" i="9"/>
  <c r="AC17" i="9"/>
  <c r="AC18" i="9"/>
  <c r="AC19" i="9"/>
  <c r="AC20" i="9"/>
  <c r="AC21" i="9"/>
  <c r="AC22" i="9"/>
  <c r="AC23" i="9"/>
  <c r="AC24" i="9"/>
  <c r="AA5" i="9"/>
  <c r="AA6" i="9"/>
  <c r="AA7" i="9"/>
  <c r="AA8" i="9"/>
  <c r="AA9" i="9"/>
  <c r="AA10" i="9"/>
  <c r="AA11" i="9"/>
  <c r="AA12" i="9"/>
  <c r="AA13" i="9"/>
  <c r="AA14" i="9"/>
  <c r="AA15" i="9"/>
  <c r="AA16" i="9"/>
  <c r="AA17" i="9"/>
  <c r="AA18" i="9"/>
  <c r="AA19" i="9"/>
  <c r="AA20" i="9"/>
  <c r="AA21" i="9"/>
  <c r="AA22" i="9"/>
  <c r="AA23" i="9"/>
  <c r="AA24" i="9"/>
  <c r="F5" i="18"/>
  <c r="G5" i="18"/>
  <c r="Z5" i="9" l="1"/>
  <c r="Z6" i="9"/>
  <c r="Z7" i="9"/>
  <c r="Z8" i="9"/>
  <c r="Z9" i="9"/>
  <c r="Z10" i="9"/>
  <c r="Z11" i="9"/>
  <c r="Z12" i="9"/>
  <c r="Z13" i="9"/>
  <c r="Z14" i="9"/>
  <c r="Z15" i="9"/>
  <c r="Z16" i="9"/>
  <c r="Z17" i="9"/>
  <c r="Z18" i="9"/>
  <c r="Z19" i="9"/>
  <c r="Z20" i="9"/>
  <c r="Z21" i="9"/>
  <c r="Z22" i="9"/>
  <c r="Z23" i="9"/>
  <c r="Z24" i="9"/>
  <c r="Y5" i="9"/>
  <c r="Y6" i="9"/>
  <c r="Y7" i="9"/>
  <c r="Y8" i="9"/>
  <c r="Y9" i="9"/>
  <c r="Y10" i="9"/>
  <c r="Y11" i="9"/>
  <c r="Y12" i="9"/>
  <c r="Y13" i="9"/>
  <c r="Y14" i="9"/>
  <c r="Y15" i="9"/>
  <c r="Y16" i="9"/>
  <c r="Y17" i="9"/>
  <c r="Y18" i="9"/>
  <c r="Y19" i="9"/>
  <c r="Y20" i="9"/>
  <c r="Y21" i="9"/>
  <c r="Y22" i="9"/>
  <c r="Y23" i="9"/>
  <c r="Y24" i="9"/>
  <c r="X24" i="9"/>
  <c r="W24" i="9"/>
  <c r="F34" i="18"/>
  <c r="Q34" i="18" l="1"/>
  <c r="Q57" i="18" s="1"/>
  <c r="P34" i="18"/>
  <c r="P55" i="18" s="1"/>
  <c r="O34" i="18"/>
  <c r="O55" i="18" s="1"/>
  <c r="N34" i="18"/>
  <c r="N57" i="18" s="1"/>
  <c r="M34" i="18"/>
  <c r="M56" i="18" s="1"/>
  <c r="L34" i="18"/>
  <c r="L46" i="18" s="1"/>
  <c r="K34" i="18"/>
  <c r="K40" i="18" s="1"/>
  <c r="J34" i="18"/>
  <c r="J53" i="18" s="1"/>
  <c r="G34" i="18"/>
  <c r="G53" i="18" s="1"/>
  <c r="I34" i="18"/>
  <c r="I57" i="18" s="1"/>
  <c r="H34" i="18"/>
  <c r="H53" i="18" s="1"/>
  <c r="F57" i="18"/>
  <c r="G27" i="18"/>
  <c r="F26" i="18"/>
  <c r="J26" i="8"/>
  <c r="I16" i="8"/>
  <c r="H10" i="8"/>
  <c r="G23" i="8"/>
  <c r="E23" i="8"/>
  <c r="P35" i="18" l="1"/>
  <c r="F16" i="18"/>
  <c r="F15" i="18"/>
  <c r="F11" i="18"/>
  <c r="J43" i="18"/>
  <c r="F19" i="18"/>
  <c r="J49" i="18"/>
  <c r="J39" i="18"/>
  <c r="F7" i="18"/>
  <c r="F27" i="18"/>
  <c r="F8" i="18"/>
  <c r="M35" i="18"/>
  <c r="G18" i="18"/>
  <c r="P49" i="18"/>
  <c r="G57" i="18"/>
  <c r="P39" i="18"/>
  <c r="O51" i="18"/>
  <c r="G10" i="18"/>
  <c r="F20" i="18"/>
  <c r="P41" i="18"/>
  <c r="P51" i="18"/>
  <c r="O37" i="18"/>
  <c r="G6" i="18"/>
  <c r="O49" i="18"/>
  <c r="G22" i="18"/>
  <c r="P53" i="18"/>
  <c r="F12" i="18"/>
  <c r="F23" i="18"/>
  <c r="P57" i="18"/>
  <c r="O43" i="18"/>
  <c r="J55" i="18"/>
  <c r="G14" i="18"/>
  <c r="F24" i="18"/>
  <c r="P43" i="18"/>
  <c r="G26" i="18"/>
  <c r="P45" i="18"/>
  <c r="P37" i="18"/>
  <c r="P47" i="18"/>
  <c r="O57" i="18"/>
  <c r="O45" i="18"/>
  <c r="O39" i="18"/>
  <c r="O53" i="18"/>
  <c r="O47" i="18"/>
  <c r="O41" i="18"/>
  <c r="O35" i="18"/>
  <c r="J56" i="18"/>
  <c r="J35" i="18"/>
  <c r="J45" i="18"/>
  <c r="J51" i="18"/>
  <c r="J41" i="18"/>
  <c r="J57" i="18"/>
  <c r="J47" i="18"/>
  <c r="J37" i="18"/>
  <c r="G39" i="18"/>
  <c r="G43" i="18"/>
  <c r="G47" i="18"/>
  <c r="G51" i="18"/>
  <c r="G55" i="18"/>
  <c r="G35" i="18"/>
  <c r="G37" i="18"/>
  <c r="G41" i="18"/>
  <c r="G45" i="18"/>
  <c r="G49" i="18"/>
  <c r="H51" i="18"/>
  <c r="H45" i="18"/>
  <c r="H47" i="18"/>
  <c r="H35" i="18"/>
  <c r="H41" i="18"/>
  <c r="H55" i="18"/>
  <c r="H57" i="18"/>
  <c r="H43" i="18"/>
  <c r="H39" i="18"/>
  <c r="H49" i="18"/>
  <c r="H37" i="18"/>
  <c r="F40" i="18"/>
  <c r="F46" i="18"/>
  <c r="N46" i="18"/>
  <c r="F48" i="18"/>
  <c r="N48" i="18"/>
  <c r="F50" i="18"/>
  <c r="N50" i="18"/>
  <c r="G8" i="18"/>
  <c r="G12" i="18"/>
  <c r="G16" i="18"/>
  <c r="G20" i="18"/>
  <c r="G24" i="18"/>
  <c r="K35" i="18"/>
  <c r="G36" i="18"/>
  <c r="O36" i="18"/>
  <c r="K37" i="18"/>
  <c r="G38" i="18"/>
  <c r="O38" i="18"/>
  <c r="K39" i="18"/>
  <c r="G40" i="18"/>
  <c r="O40" i="18"/>
  <c r="K41" i="18"/>
  <c r="G42" i="18"/>
  <c r="O42" i="18"/>
  <c r="K43" i="18"/>
  <c r="G44" i="18"/>
  <c r="O44" i="18"/>
  <c r="K45" i="18"/>
  <c r="G46" i="18"/>
  <c r="O46" i="18"/>
  <c r="K47" i="18"/>
  <c r="G48" i="18"/>
  <c r="O48" i="18"/>
  <c r="K49" i="18"/>
  <c r="G50" i="18"/>
  <c r="O50" i="18"/>
  <c r="K51" i="18"/>
  <c r="G52" i="18"/>
  <c r="O52" i="18"/>
  <c r="K53" i="18"/>
  <c r="G54" i="18"/>
  <c r="O54" i="18"/>
  <c r="K55" i="18"/>
  <c r="G56" i="18"/>
  <c r="O56" i="18"/>
  <c r="K57" i="18"/>
  <c r="K42" i="18"/>
  <c r="L38" i="18"/>
  <c r="F36" i="18"/>
  <c r="N36" i="18"/>
  <c r="F38" i="18"/>
  <c r="N38" i="18"/>
  <c r="N40" i="18"/>
  <c r="F54" i="18"/>
  <c r="N54" i="18"/>
  <c r="N56" i="18"/>
  <c r="F9" i="18"/>
  <c r="F13" i="18"/>
  <c r="F17" i="18"/>
  <c r="F21" i="18"/>
  <c r="F25" i="18"/>
  <c r="L35" i="18"/>
  <c r="H36" i="18"/>
  <c r="P36" i="18"/>
  <c r="L37" i="18"/>
  <c r="H38" i="18"/>
  <c r="P38" i="18"/>
  <c r="L39" i="18"/>
  <c r="H40" i="18"/>
  <c r="P40" i="18"/>
  <c r="L41" i="18"/>
  <c r="H42" i="18"/>
  <c r="P42" i="18"/>
  <c r="L43" i="18"/>
  <c r="H44" i="18"/>
  <c r="P44" i="18"/>
  <c r="L45" i="18"/>
  <c r="H46" i="18"/>
  <c r="P46" i="18"/>
  <c r="L47" i="18"/>
  <c r="H48" i="18"/>
  <c r="P48" i="18"/>
  <c r="L49" i="18"/>
  <c r="H50" i="18"/>
  <c r="P50" i="18"/>
  <c r="L51" i="18"/>
  <c r="H52" i="18"/>
  <c r="P52" i="18"/>
  <c r="L53" i="18"/>
  <c r="H54" i="18"/>
  <c r="P54" i="18"/>
  <c r="L55" i="18"/>
  <c r="H56" i="18"/>
  <c r="P56" i="18"/>
  <c r="L57" i="18"/>
  <c r="N44" i="18"/>
  <c r="F52" i="18"/>
  <c r="I36" i="18"/>
  <c r="Q36" i="18"/>
  <c r="M37" i="18"/>
  <c r="I38" i="18"/>
  <c r="Q38" i="18"/>
  <c r="M39" i="18"/>
  <c r="I40" i="18"/>
  <c r="Q40" i="18"/>
  <c r="M41" i="18"/>
  <c r="I42" i="18"/>
  <c r="Q42" i="18"/>
  <c r="M43" i="18"/>
  <c r="I44" i="18"/>
  <c r="Q44" i="18"/>
  <c r="M45" i="18"/>
  <c r="I46" i="18"/>
  <c r="Q46" i="18"/>
  <c r="M47" i="18"/>
  <c r="I48" i="18"/>
  <c r="Q48" i="18"/>
  <c r="M49" i="18"/>
  <c r="I50" i="18"/>
  <c r="Q50" i="18"/>
  <c r="M51" i="18"/>
  <c r="I52" i="18"/>
  <c r="Q52" i="18"/>
  <c r="M53" i="18"/>
  <c r="I54" i="18"/>
  <c r="Q54" i="18"/>
  <c r="M55" i="18"/>
  <c r="I56" i="18"/>
  <c r="Q56" i="18"/>
  <c r="M57" i="18"/>
  <c r="L42" i="18"/>
  <c r="F42" i="18"/>
  <c r="N42" i="18"/>
  <c r="F44" i="18"/>
  <c r="N52" i="18"/>
  <c r="F56" i="18"/>
  <c r="G9" i="18"/>
  <c r="G13" i="18"/>
  <c r="G17" i="18"/>
  <c r="G21" i="18"/>
  <c r="G25" i="18"/>
  <c r="F6" i="18"/>
  <c r="F10" i="18"/>
  <c r="F14" i="18"/>
  <c r="F18" i="18"/>
  <c r="F22" i="18"/>
  <c r="F35" i="18"/>
  <c r="N35" i="18"/>
  <c r="J36" i="18"/>
  <c r="F37" i="18"/>
  <c r="N37" i="18"/>
  <c r="J38" i="18"/>
  <c r="F39" i="18"/>
  <c r="N39" i="18"/>
  <c r="J40" i="18"/>
  <c r="F41" i="18"/>
  <c r="N41" i="18"/>
  <c r="J42" i="18"/>
  <c r="F43" i="18"/>
  <c r="N43" i="18"/>
  <c r="J44" i="18"/>
  <c r="F45" i="18"/>
  <c r="N45" i="18"/>
  <c r="J46" i="18"/>
  <c r="F47" i="18"/>
  <c r="N47" i="18"/>
  <c r="J48" i="18"/>
  <c r="F49" i="18"/>
  <c r="N49" i="18"/>
  <c r="J50" i="18"/>
  <c r="F51" i="18"/>
  <c r="N51" i="18"/>
  <c r="J52" i="18"/>
  <c r="F53" i="18"/>
  <c r="N53" i="18"/>
  <c r="J54" i="18"/>
  <c r="F55" i="18"/>
  <c r="N55" i="18"/>
  <c r="K44" i="18"/>
  <c r="K46" i="18"/>
  <c r="K48" i="18"/>
  <c r="K50" i="18"/>
  <c r="K52" i="18"/>
  <c r="K54" i="18"/>
  <c r="K56" i="18"/>
  <c r="K36" i="18"/>
  <c r="K38" i="18"/>
  <c r="L40" i="18"/>
  <c r="L48" i="18"/>
  <c r="L50" i="18"/>
  <c r="L52" i="18"/>
  <c r="L54" i="18"/>
  <c r="L56" i="18"/>
  <c r="L36" i="18"/>
  <c r="L44" i="18"/>
  <c r="G7" i="18"/>
  <c r="G11" i="18"/>
  <c r="G15" i="18"/>
  <c r="G19" i="18"/>
  <c r="G23" i="18"/>
  <c r="I35" i="18"/>
  <c r="Q35" i="18"/>
  <c r="M36" i="18"/>
  <c r="I37" i="18"/>
  <c r="Q37" i="18"/>
  <c r="M38" i="18"/>
  <c r="I39" i="18"/>
  <c r="Q39" i="18"/>
  <c r="M40" i="18"/>
  <c r="I41" i="18"/>
  <c r="Q41" i="18"/>
  <c r="M42" i="18"/>
  <c r="I43" i="18"/>
  <c r="Q43" i="18"/>
  <c r="M44" i="18"/>
  <c r="I45" i="18"/>
  <c r="Q45" i="18"/>
  <c r="M46" i="18"/>
  <c r="I47" i="18"/>
  <c r="Q47" i="18"/>
  <c r="M48" i="18"/>
  <c r="I49" i="18"/>
  <c r="Q49" i="18"/>
  <c r="M50" i="18"/>
  <c r="I51" i="18"/>
  <c r="Q51" i="18"/>
  <c r="M52" i="18"/>
  <c r="I53" i="18"/>
  <c r="Q53" i="18"/>
  <c r="M54" i="18"/>
  <c r="I55" i="18"/>
  <c r="Q55" i="18"/>
  <c r="F17" i="9"/>
  <c r="H17" i="9"/>
  <c r="G17" i="9"/>
  <c r="G19" i="9"/>
  <c r="H19" i="9"/>
  <c r="V24" i="9"/>
  <c r="U24" i="9"/>
  <c r="T24" i="9"/>
  <c r="S24" i="9"/>
  <c r="R24" i="9"/>
  <c r="Q24" i="9"/>
  <c r="P24" i="9"/>
  <c r="O24" i="9"/>
  <c r="N24" i="9"/>
  <c r="M24" i="9"/>
  <c r="L24" i="9"/>
  <c r="K24" i="9"/>
  <c r="J24" i="9"/>
  <c r="I24" i="9"/>
  <c r="H24" i="9"/>
  <c r="G24" i="9"/>
  <c r="F24" i="9"/>
  <c r="E24" i="9"/>
  <c r="D24" i="9"/>
  <c r="C24" i="9"/>
  <c r="B24" i="9"/>
  <c r="X23" i="9"/>
  <c r="W23" i="9"/>
  <c r="V23" i="9"/>
  <c r="U23" i="9"/>
  <c r="T23" i="9"/>
  <c r="S23" i="9"/>
  <c r="R23" i="9"/>
  <c r="Q23" i="9"/>
  <c r="P23" i="9"/>
  <c r="O23" i="9"/>
  <c r="N23" i="9"/>
  <c r="M23" i="9"/>
  <c r="L23" i="9"/>
  <c r="K23" i="9"/>
  <c r="J23" i="9"/>
  <c r="I23" i="9"/>
  <c r="H23" i="9"/>
  <c r="G23" i="9"/>
  <c r="F23" i="9"/>
  <c r="E23" i="9"/>
  <c r="D23" i="9"/>
  <c r="C23" i="9"/>
  <c r="B23" i="9"/>
  <c r="X22" i="9"/>
  <c r="W22" i="9"/>
  <c r="V22" i="9"/>
  <c r="U22" i="9"/>
  <c r="T22" i="9"/>
  <c r="S22" i="9"/>
  <c r="R22" i="9"/>
  <c r="Q22" i="9"/>
  <c r="P22" i="9"/>
  <c r="O22" i="9"/>
  <c r="N22" i="9"/>
  <c r="M22" i="9"/>
  <c r="L22" i="9"/>
  <c r="K22" i="9"/>
  <c r="J22" i="9"/>
  <c r="I22" i="9"/>
  <c r="H22" i="9"/>
  <c r="G22" i="9"/>
  <c r="F22" i="9"/>
  <c r="E22" i="9"/>
  <c r="D22" i="9"/>
  <c r="C22" i="9"/>
  <c r="B22" i="9"/>
  <c r="X21" i="9"/>
  <c r="W21" i="9"/>
  <c r="V21" i="9"/>
  <c r="U21" i="9"/>
  <c r="T21" i="9"/>
  <c r="S21" i="9"/>
  <c r="R21" i="9"/>
  <c r="Q21" i="9"/>
  <c r="P21" i="9"/>
  <c r="O21" i="9"/>
  <c r="N21" i="9"/>
  <c r="M21" i="9"/>
  <c r="L21" i="9"/>
  <c r="K21" i="9"/>
  <c r="J21" i="9"/>
  <c r="I21" i="9"/>
  <c r="H21" i="9"/>
  <c r="G21" i="9"/>
  <c r="F21" i="9"/>
  <c r="E21" i="9"/>
  <c r="D21" i="9"/>
  <c r="C21" i="9"/>
  <c r="B21" i="9"/>
  <c r="X20" i="9"/>
  <c r="W20" i="9"/>
  <c r="V20" i="9"/>
  <c r="U20" i="9"/>
  <c r="T20" i="9"/>
  <c r="S20" i="9"/>
  <c r="R20" i="9"/>
  <c r="Q20" i="9"/>
  <c r="P20" i="9"/>
  <c r="O20" i="9"/>
  <c r="N20" i="9"/>
  <c r="M20" i="9"/>
  <c r="L20" i="9"/>
  <c r="K20" i="9"/>
  <c r="J20" i="9"/>
  <c r="I20" i="9"/>
  <c r="H20" i="9"/>
  <c r="G20" i="9"/>
  <c r="F20" i="9"/>
  <c r="E20" i="9"/>
  <c r="D20" i="9"/>
  <c r="C20" i="9"/>
  <c r="B20" i="9"/>
  <c r="X19" i="9"/>
  <c r="W19" i="9"/>
  <c r="V19" i="9"/>
  <c r="U19" i="9"/>
  <c r="T19" i="9"/>
  <c r="S19" i="9"/>
  <c r="R19" i="9"/>
  <c r="Q19" i="9"/>
  <c r="P19" i="9"/>
  <c r="O19" i="9"/>
  <c r="N19" i="9"/>
  <c r="M19" i="9"/>
  <c r="L19" i="9"/>
  <c r="K19" i="9"/>
  <c r="J19" i="9"/>
  <c r="I19" i="9"/>
  <c r="F19" i="9"/>
  <c r="E19" i="9"/>
  <c r="D19" i="9"/>
  <c r="C19" i="9"/>
  <c r="B19" i="9"/>
  <c r="X18" i="9"/>
  <c r="W18" i="9"/>
  <c r="V18" i="9"/>
  <c r="U18" i="9"/>
  <c r="T18" i="9"/>
  <c r="S18" i="9"/>
  <c r="R18" i="9"/>
  <c r="Q18" i="9"/>
  <c r="P18" i="9"/>
  <c r="O18" i="9"/>
  <c r="N18" i="9"/>
  <c r="M18" i="9"/>
  <c r="L18" i="9"/>
  <c r="K18" i="9"/>
  <c r="J18" i="9"/>
  <c r="I18" i="9"/>
  <c r="H18" i="9"/>
  <c r="G18" i="9"/>
  <c r="F18" i="9"/>
  <c r="E18" i="9"/>
  <c r="D18" i="9"/>
  <c r="C18" i="9"/>
  <c r="B18" i="9"/>
  <c r="X17" i="9"/>
  <c r="W17" i="9"/>
  <c r="V17" i="9"/>
  <c r="U17" i="9"/>
  <c r="T17" i="9"/>
  <c r="S17" i="9"/>
  <c r="R17" i="9"/>
  <c r="Q17" i="9"/>
  <c r="P17" i="9"/>
  <c r="O17" i="9"/>
  <c r="N17" i="9"/>
  <c r="M17" i="9"/>
  <c r="L17" i="9"/>
  <c r="K17" i="9"/>
  <c r="J17" i="9"/>
  <c r="I17" i="9"/>
  <c r="E17" i="9"/>
  <c r="D17" i="9"/>
  <c r="C17" i="9"/>
  <c r="B17" i="9"/>
  <c r="X16" i="9"/>
  <c r="W16" i="9"/>
  <c r="V16" i="9"/>
  <c r="U16" i="9"/>
  <c r="T16" i="9"/>
  <c r="S16" i="9"/>
  <c r="R16" i="9"/>
  <c r="Q16" i="9"/>
  <c r="P16" i="9"/>
  <c r="O16" i="9"/>
  <c r="N16" i="9"/>
  <c r="M16" i="9"/>
  <c r="L16" i="9"/>
  <c r="K16" i="9"/>
  <c r="J16" i="9"/>
  <c r="I16" i="9"/>
  <c r="H16" i="9"/>
  <c r="G16" i="9"/>
  <c r="F16" i="9"/>
  <c r="E16" i="9"/>
  <c r="D16" i="9"/>
  <c r="C16" i="9"/>
  <c r="B16" i="9"/>
  <c r="X15" i="9"/>
  <c r="W15" i="9"/>
  <c r="V15" i="9"/>
  <c r="U15" i="9"/>
  <c r="T15" i="9"/>
  <c r="S15" i="9"/>
  <c r="R15" i="9"/>
  <c r="Q15" i="9"/>
  <c r="P15" i="9"/>
  <c r="O15" i="9"/>
  <c r="N15" i="9"/>
  <c r="M15" i="9"/>
  <c r="L15" i="9"/>
  <c r="K15" i="9"/>
  <c r="J15" i="9"/>
  <c r="I15" i="9"/>
  <c r="H15" i="9"/>
  <c r="G15" i="9"/>
  <c r="F15" i="9"/>
  <c r="E15" i="9"/>
  <c r="D15" i="9"/>
  <c r="C15" i="9"/>
  <c r="B15" i="9"/>
  <c r="X14" i="9"/>
  <c r="W14" i="9"/>
  <c r="V14" i="9"/>
  <c r="U14" i="9"/>
  <c r="T14" i="9"/>
  <c r="S14" i="9"/>
  <c r="R14" i="9"/>
  <c r="Q14" i="9"/>
  <c r="P14" i="9"/>
  <c r="O14" i="9"/>
  <c r="N14" i="9"/>
  <c r="L14" i="9"/>
  <c r="K14" i="9"/>
  <c r="J14" i="9"/>
  <c r="I14" i="9"/>
  <c r="H14" i="9"/>
  <c r="G14" i="9"/>
  <c r="F14" i="9"/>
  <c r="E14" i="9"/>
  <c r="D14" i="9"/>
  <c r="C14" i="9"/>
  <c r="B14" i="9"/>
  <c r="X13" i="9"/>
  <c r="W13" i="9"/>
  <c r="V13" i="9"/>
  <c r="U13" i="9"/>
  <c r="T13" i="9"/>
  <c r="S13" i="9"/>
  <c r="R13" i="9"/>
  <c r="Q13" i="9"/>
  <c r="P13" i="9"/>
  <c r="O13" i="9"/>
  <c r="N13" i="9"/>
  <c r="M13" i="9"/>
  <c r="L13" i="9"/>
  <c r="K13" i="9"/>
  <c r="J13" i="9"/>
  <c r="I13" i="9"/>
  <c r="H13" i="9"/>
  <c r="G13" i="9"/>
  <c r="F13" i="9"/>
  <c r="E13" i="9"/>
  <c r="D13" i="9"/>
  <c r="C13" i="9"/>
  <c r="B13" i="9"/>
  <c r="X12" i="9"/>
  <c r="W12" i="9"/>
  <c r="V12" i="9"/>
  <c r="U12" i="9"/>
  <c r="T12" i="9"/>
  <c r="S12" i="9"/>
  <c r="R12" i="9"/>
  <c r="Q12" i="9"/>
  <c r="C12" i="9"/>
  <c r="B12" i="9"/>
  <c r="X11" i="9"/>
  <c r="W11" i="9"/>
  <c r="V11" i="9"/>
  <c r="U11" i="9"/>
  <c r="T11" i="9"/>
  <c r="S11" i="9"/>
  <c r="R11" i="9"/>
  <c r="Q11" i="9"/>
  <c r="P11" i="9"/>
  <c r="O11" i="9"/>
  <c r="N11" i="9"/>
  <c r="M11" i="9"/>
  <c r="L11" i="9"/>
  <c r="K11" i="9"/>
  <c r="J11" i="9"/>
  <c r="I11" i="9"/>
  <c r="H11" i="9"/>
  <c r="G11" i="9"/>
  <c r="F11" i="9"/>
  <c r="E11" i="9"/>
  <c r="D11" i="9"/>
  <c r="C11" i="9"/>
  <c r="B11" i="9"/>
  <c r="X10" i="9"/>
  <c r="W10" i="9"/>
  <c r="V10" i="9"/>
  <c r="U10" i="9"/>
  <c r="T10" i="9"/>
  <c r="S10" i="9"/>
  <c r="R10" i="9"/>
  <c r="Q10" i="9"/>
  <c r="P10" i="9"/>
  <c r="O10" i="9"/>
  <c r="N10" i="9"/>
  <c r="M10" i="9"/>
  <c r="L10" i="9"/>
  <c r="K10" i="9"/>
  <c r="J10" i="9"/>
  <c r="I10" i="9"/>
  <c r="H10" i="9"/>
  <c r="G10" i="9"/>
  <c r="F10" i="9"/>
  <c r="E10" i="9"/>
  <c r="D10" i="9"/>
  <c r="C10" i="9"/>
  <c r="B10" i="9"/>
  <c r="X9" i="9"/>
  <c r="W9" i="9"/>
  <c r="V9" i="9"/>
  <c r="U9" i="9"/>
  <c r="T9" i="9"/>
  <c r="S9" i="9"/>
  <c r="R9" i="9"/>
  <c r="Q9" i="9"/>
  <c r="P9" i="9"/>
  <c r="O9" i="9"/>
  <c r="N9" i="9"/>
  <c r="M9" i="9"/>
  <c r="L9" i="9"/>
  <c r="K9" i="9"/>
  <c r="J9" i="9"/>
  <c r="I9" i="9"/>
  <c r="H9" i="9"/>
  <c r="G9" i="9"/>
  <c r="F9" i="9"/>
  <c r="E9" i="9"/>
  <c r="D9" i="9"/>
  <c r="C9" i="9"/>
  <c r="B9" i="9"/>
  <c r="X8" i="9"/>
  <c r="W8" i="9"/>
  <c r="V8" i="9"/>
  <c r="U8" i="9"/>
  <c r="T8" i="9"/>
  <c r="S8" i="9"/>
  <c r="R8" i="9"/>
  <c r="Q8" i="9"/>
  <c r="P8" i="9"/>
  <c r="O8" i="9"/>
  <c r="N8" i="9"/>
  <c r="M8" i="9"/>
  <c r="L8" i="9"/>
  <c r="K8" i="9"/>
  <c r="J8" i="9"/>
  <c r="I8" i="9"/>
  <c r="H8" i="9"/>
  <c r="G8" i="9"/>
  <c r="F8" i="9"/>
  <c r="E8" i="9"/>
  <c r="D8" i="9"/>
  <c r="C8" i="9"/>
  <c r="B8" i="9"/>
  <c r="X7" i="9"/>
  <c r="W7" i="9"/>
  <c r="V7" i="9"/>
  <c r="U7" i="9"/>
  <c r="T7" i="9"/>
  <c r="S7" i="9"/>
  <c r="R7" i="9"/>
  <c r="Q7" i="9"/>
  <c r="P7" i="9"/>
  <c r="O7" i="9"/>
  <c r="N7" i="9"/>
  <c r="M7" i="9"/>
  <c r="L7" i="9"/>
  <c r="K7" i="9"/>
  <c r="J7" i="9"/>
  <c r="I7" i="9"/>
  <c r="H7" i="9"/>
  <c r="G7" i="9"/>
  <c r="F7" i="9"/>
  <c r="E7" i="9"/>
  <c r="D7" i="9"/>
  <c r="C7" i="9"/>
  <c r="B7" i="9"/>
  <c r="X6" i="9"/>
  <c r="W6" i="9"/>
  <c r="V6" i="9"/>
  <c r="U6" i="9"/>
  <c r="T6" i="9"/>
  <c r="S6" i="9"/>
  <c r="R6" i="9"/>
  <c r="Q6" i="9"/>
  <c r="P6" i="9"/>
  <c r="O6" i="9"/>
  <c r="N6" i="9"/>
  <c r="M6" i="9"/>
  <c r="L6" i="9"/>
  <c r="K6" i="9"/>
  <c r="J6" i="9"/>
  <c r="I6" i="9"/>
  <c r="H6" i="9"/>
  <c r="G6" i="9"/>
  <c r="F6" i="9"/>
  <c r="E6" i="9"/>
  <c r="D6" i="9"/>
  <c r="C6" i="9"/>
  <c r="B6" i="9"/>
  <c r="X5" i="9"/>
  <c r="W5" i="9"/>
  <c r="V5" i="9"/>
  <c r="U5" i="9"/>
  <c r="T5" i="9"/>
  <c r="S5" i="9"/>
  <c r="R5" i="9"/>
  <c r="Q5" i="9"/>
  <c r="P5" i="9"/>
  <c r="O5" i="9"/>
  <c r="N5" i="9"/>
  <c r="M5" i="9"/>
  <c r="L5" i="9"/>
  <c r="K5" i="9"/>
  <c r="J5" i="9"/>
  <c r="I5" i="9"/>
  <c r="H5" i="9"/>
  <c r="G5" i="9"/>
  <c r="F5" i="9"/>
  <c r="E5" i="9"/>
  <c r="D5" i="9"/>
  <c r="C5" i="9"/>
  <c r="B5" i="9"/>
  <c r="E18" i="8"/>
  <c r="B15" i="8"/>
  <c r="L18" i="8"/>
  <c r="G21" i="8"/>
  <c r="J23" i="8"/>
  <c r="E17" i="8"/>
  <c r="H9" i="8"/>
  <c r="J7" i="8"/>
  <c r="C24" i="8"/>
  <c r="B21" i="8"/>
  <c r="C17" i="8"/>
  <c r="B7" i="8"/>
  <c r="E9" i="8"/>
  <c r="M24" i="8"/>
  <c r="B10" i="8"/>
  <c r="L9" i="8"/>
  <c r="E10" i="8"/>
  <c r="G12" i="8"/>
  <c r="F21" i="8"/>
  <c r="I13" i="8"/>
  <c r="B25" i="8"/>
  <c r="H12" i="8"/>
  <c r="K17" i="8"/>
  <c r="H14" i="8"/>
  <c r="M9" i="8"/>
  <c r="B13" i="8"/>
  <c r="H8" i="8"/>
  <c r="H17" i="8"/>
  <c r="C15" i="8"/>
  <c r="B14" i="8"/>
  <c r="I21" i="8"/>
  <c r="M20" i="8"/>
  <c r="J22" i="8"/>
  <c r="G19" i="8"/>
  <c r="F18" i="8"/>
  <c r="E19" i="8"/>
  <c r="E21" i="8"/>
  <c r="M25" i="8"/>
  <c r="M21" i="8"/>
  <c r="J9" i="8"/>
  <c r="K26" i="8"/>
  <c r="M15" i="8"/>
  <c r="E12" i="8"/>
  <c r="F13" i="8"/>
  <c r="L21" i="8"/>
  <c r="B20" i="8"/>
  <c r="J14" i="8"/>
  <c r="I19" i="8"/>
  <c r="H20" i="8"/>
  <c r="H18" i="8"/>
  <c r="K21" i="8"/>
  <c r="F8" i="8"/>
  <c r="J25" i="8"/>
  <c r="H25" i="8"/>
  <c r="H26" i="8"/>
  <c r="L16" i="8"/>
  <c r="B16" i="8"/>
  <c r="F20" i="8"/>
  <c r="K19" i="8"/>
  <c r="H16" i="8"/>
  <c r="H23" i="8"/>
  <c r="M7" i="8"/>
  <c r="L19" i="8"/>
  <c r="B19" i="8"/>
  <c r="G10" i="8"/>
  <c r="M12" i="8"/>
  <c r="I26" i="8"/>
  <c r="C19" i="8"/>
  <c r="B8" i="8"/>
  <c r="C23" i="8"/>
  <c r="L8" i="8"/>
  <c r="M11" i="8"/>
  <c r="J13" i="8"/>
  <c r="K16" i="8"/>
  <c r="I9" i="8"/>
  <c r="K14" i="8"/>
  <c r="E15" i="8"/>
  <c r="H15" i="8"/>
  <c r="E13" i="8"/>
  <c r="K7" i="8"/>
  <c r="C9" i="8"/>
  <c r="E7" i="8"/>
  <c r="G11" i="8"/>
  <c r="I12" i="8"/>
  <c r="L26" i="8"/>
  <c r="G13" i="8"/>
  <c r="E20" i="8"/>
  <c r="I14" i="8"/>
  <c r="M18" i="8"/>
  <c r="I11" i="8"/>
  <c r="H13" i="8"/>
  <c r="B9" i="8"/>
  <c r="L7" i="8"/>
  <c r="J10" i="8"/>
  <c r="L17" i="8"/>
  <c r="B11" i="8"/>
  <c r="I23" i="8"/>
  <c r="E22" i="8"/>
  <c r="H22" i="8"/>
  <c r="H24" i="8"/>
  <c r="C7" i="8"/>
  <c r="J12" i="8"/>
  <c r="G9" i="8"/>
  <c r="F11" i="8"/>
  <c r="L14" i="8"/>
  <c r="M8" i="8"/>
  <c r="B24" i="8"/>
  <c r="K12" i="8"/>
  <c r="J15" i="8"/>
  <c r="H7" i="8"/>
  <c r="G25" i="8"/>
  <c r="E24" i="8"/>
  <c r="L11" i="8"/>
  <c r="J17" i="8"/>
  <c r="F23" i="8"/>
  <c r="B17" i="8"/>
  <c r="F10" i="8"/>
  <c r="C14" i="8"/>
  <c r="M22" i="8"/>
  <c r="K11" i="8"/>
  <c r="G15" i="8"/>
  <c r="F24" i="8"/>
  <c r="M13" i="8"/>
  <c r="G20" i="8"/>
  <c r="C26" i="8"/>
  <c r="C25" i="8"/>
  <c r="G8" i="8"/>
  <c r="F9" i="8"/>
  <c r="K9" i="8"/>
  <c r="B26" i="8"/>
  <c r="F16" i="8"/>
  <c r="F14" i="8"/>
  <c r="L25" i="8"/>
  <c r="B18" i="8"/>
  <c r="G22" i="8"/>
  <c r="J20" i="8"/>
  <c r="E14" i="8"/>
  <c r="K18" i="8"/>
  <c r="I10" i="8"/>
  <c r="G17" i="8"/>
  <c r="C20" i="8"/>
  <c r="L13" i="8"/>
  <c r="C11" i="8"/>
  <c r="M14" i="8"/>
  <c r="J18" i="8"/>
  <c r="K10" i="8"/>
  <c r="G18" i="8"/>
  <c r="C21" i="8"/>
  <c r="C13" i="8"/>
  <c r="M10" i="8"/>
  <c r="L22" i="8"/>
  <c r="G26" i="8"/>
  <c r="C10" i="8"/>
  <c r="I22" i="8"/>
  <c r="F26" i="8"/>
  <c r="K24" i="8"/>
  <c r="F19" i="8"/>
  <c r="L24" i="8"/>
  <c r="F15" i="8"/>
  <c r="C8" i="8"/>
  <c r="F22" i="8"/>
  <c r="I18" i="8"/>
  <c r="C18" i="8"/>
  <c r="C16" i="8"/>
  <c r="H19" i="8"/>
  <c r="H11" i="8"/>
  <c r="M16" i="8"/>
  <c r="J24" i="8"/>
  <c r="L10" i="8"/>
  <c r="G16" i="8"/>
  <c r="I8" i="8"/>
  <c r="L15" i="8"/>
  <c r="E25" i="8"/>
  <c r="K8" i="8"/>
  <c r="G7" i="8"/>
  <c r="C12" i="8"/>
  <c r="L12" i="8"/>
  <c r="B22" i="8"/>
  <c r="K20" i="8"/>
  <c r="I15" i="8"/>
  <c r="M23" i="8"/>
  <c r="E16" i="8"/>
  <c r="F7" i="8"/>
  <c r="B12" i="8"/>
  <c r="F12" i="8"/>
  <c r="K15" i="8"/>
  <c r="B23" i="8"/>
  <c r="M26" i="8"/>
  <c r="J8" i="8"/>
  <c r="K13" i="8"/>
  <c r="G14" i="8"/>
  <c r="E11" i="8"/>
  <c r="J11" i="8"/>
  <c r="J16" i="8"/>
  <c r="E26" i="8"/>
  <c r="K22" i="8"/>
  <c r="F17" i="8"/>
  <c r="L23" i="8"/>
  <c r="I24" i="8"/>
  <c r="J19" i="8"/>
  <c r="C22" i="8"/>
  <c r="K23" i="8"/>
  <c r="F25" i="8"/>
  <c r="L20" i="8"/>
  <c r="I25" i="8"/>
  <c r="I20" i="8"/>
  <c r="I7" i="8"/>
  <c r="J21" i="8"/>
  <c r="M19" i="8"/>
  <c r="I17" i="8"/>
  <c r="K25" i="8"/>
  <c r="M17" i="8"/>
  <c r="G24" i="8"/>
  <c r="H21" i="8"/>
  <c r="E8" i="8"/>
  <c r="N17" i="8" l="1"/>
  <c r="N7" i="8"/>
  <c r="D9" i="8"/>
  <c r="N23" i="8"/>
  <c r="N12" i="8"/>
  <c r="D18" i="8"/>
  <c r="D20" i="8"/>
  <c r="D22" i="8"/>
  <c r="N25" i="8"/>
  <c r="D11" i="8"/>
  <c r="N22" i="8"/>
  <c r="D8" i="8"/>
  <c r="N18" i="8"/>
  <c r="N20" i="8"/>
  <c r="D26" i="8"/>
  <c r="N11" i="8"/>
  <c r="D13" i="8"/>
  <c r="D15" i="8"/>
  <c r="D17" i="8"/>
  <c r="D12" i="8"/>
  <c r="N10" i="8"/>
  <c r="D10" i="8"/>
  <c r="N26" i="8"/>
  <c r="D7" i="8"/>
  <c r="N13" i="8"/>
  <c r="N15" i="8"/>
  <c r="D23" i="8"/>
  <c r="D25" i="8"/>
</calcChain>
</file>

<file path=xl/sharedStrings.xml><?xml version="1.0" encoding="utf-8"?>
<sst xmlns="http://schemas.openxmlformats.org/spreadsheetml/2006/main" count="516" uniqueCount="239">
  <si>
    <t xml:space="preserve">Publication dates </t>
  </si>
  <si>
    <t>Data period</t>
  </si>
  <si>
    <t xml:space="preserve">Revisions </t>
  </si>
  <si>
    <t xml:space="preserve">Further information </t>
  </si>
  <si>
    <t xml:space="preserve">The data tables and accompanying cover sheet, contents, and commentary have been edited to meet legal accessibility regulations 
To provide feedback please contact </t>
  </si>
  <si>
    <t>Some cells in the tables refer to notes which can be found in the notes worksheet
Note markers are presented in square brackets, for example [Note 1]</t>
  </si>
  <si>
    <t xml:space="preserve">Time periods used in this workbook refer to calendar quarters, i.e. quarter 1 represents January to March, quarter 2 April to June, quarter 3 July to September and quarter 4 October to December, and calendar years i.e. January to December </t>
  </si>
  <si>
    <t xml:space="preserve">Links to additional further information in cells below </t>
  </si>
  <si>
    <t>Energy trends publication (opens in a new window)</t>
  </si>
  <si>
    <t>Energy statistics revisions policy (opens in a new window)</t>
  </si>
  <si>
    <t xml:space="preserve">Contact details </t>
  </si>
  <si>
    <t xml:space="preserve">Statistical enquiries </t>
  </si>
  <si>
    <t xml:space="preserve">Media enquiries </t>
  </si>
  <si>
    <t>020 7215 1000</t>
  </si>
  <si>
    <t>Commentary</t>
  </si>
  <si>
    <t>Contents</t>
  </si>
  <si>
    <t>Cover Sheet</t>
  </si>
  <si>
    <t>Description</t>
  </si>
  <si>
    <t xml:space="preserve">This table includes a list of worksheets in this workbook with links to those worksheets </t>
  </si>
  <si>
    <t>This worksheet contains one table</t>
  </si>
  <si>
    <t>Note 2</t>
  </si>
  <si>
    <t>Note 1</t>
  </si>
  <si>
    <t xml:space="preserve">Note </t>
  </si>
  <si>
    <t xml:space="preserve">This worksheet contains one table 
</t>
  </si>
  <si>
    <t>Notes</t>
  </si>
  <si>
    <t xml:space="preserve">Commentary </t>
  </si>
  <si>
    <t>Worksheet description</t>
  </si>
  <si>
    <t>Link</t>
  </si>
  <si>
    <t>Cover sheet</t>
  </si>
  <si>
    <t>Year</t>
  </si>
  <si>
    <t>Some cells refer to notes which can be found on the notes worksheet</t>
  </si>
  <si>
    <t>Freeze panes are active on this sheet, to turn off freeze panes select 'view' then 'freeze panes' then 'unfreeze panes' or use [Alt W, F] </t>
  </si>
  <si>
    <t>Quarter</t>
  </si>
  <si>
    <t>Data sources and methodology for Solid fuels and derived gases (opens in a new window)</t>
  </si>
  <si>
    <t>Contents table</t>
  </si>
  <si>
    <t>Notes to understand the data</t>
  </si>
  <si>
    <t>Commentary on the latest trends in the data</t>
  </si>
  <si>
    <t>Main table in thousand tonnes</t>
  </si>
  <si>
    <t>Main table (thousand tonnes)</t>
  </si>
  <si>
    <t>Annual (thousand tonnes)</t>
  </si>
  <si>
    <t>Quarter (thousand tonnes)</t>
  </si>
  <si>
    <t xml:space="preserve">This table contains supplementary information supporting coal consumption and coal stocks data which are referred to in the data presented in this workbook </t>
  </si>
  <si>
    <t xml:space="preserve">Note 3 </t>
  </si>
  <si>
    <t>Annual!</t>
  </si>
  <si>
    <t>2002</t>
  </si>
  <si>
    <t>Figures in this table are rounded to two decimal places. Therefore, totals may not equal the exact sum of their constituents.</t>
  </si>
  <si>
    <t>Supply and consumption of coke oven coke, coke breeze and other manufactured solid fuels</t>
  </si>
  <si>
    <t>Stock change + = stock draw, - = stock build.</t>
  </si>
  <si>
    <t>For some quarters, closing stocks may not be consistent with stock changes, due to additional stock adjustments</t>
  </si>
  <si>
    <t>Percentage change between the most recent quarter and the same quarter a year earlier; (+) represents a positive percentage change greater than 100%.</t>
  </si>
  <si>
    <t>In the latest quarter</t>
  </si>
  <si>
    <t>Table 2.2 Supply and consumption of coke oven coke, coke breeze and other manufactured solid fuels (thousand tonnes)</t>
  </si>
  <si>
    <t>1998 1st quarter</t>
  </si>
  <si>
    <t>1998 2nd quarter</t>
  </si>
  <si>
    <t>1998 3rd quarter</t>
  </si>
  <si>
    <t>1998 4th quarter</t>
  </si>
  <si>
    <t>1999 1st quarter</t>
  </si>
  <si>
    <t>1999 2nd quarter</t>
  </si>
  <si>
    <t>1999 3rd quarter</t>
  </si>
  <si>
    <t>1999 4th quarter</t>
  </si>
  <si>
    <t>2000 1st quarter</t>
  </si>
  <si>
    <t>2000 2nd quarter</t>
  </si>
  <si>
    <t>2000 3rd quarter</t>
  </si>
  <si>
    <t>2000 4th quarter</t>
  </si>
  <si>
    <t>2001 1st quarter</t>
  </si>
  <si>
    <t>2001 2nd quarter</t>
  </si>
  <si>
    <t>2001 3rd quarter</t>
  </si>
  <si>
    <t>2001 4th quarter</t>
  </si>
  <si>
    <t>2002 1st quarter</t>
  </si>
  <si>
    <t>2002 2nd quarter</t>
  </si>
  <si>
    <t>2002 3rd quarter</t>
  </si>
  <si>
    <t>2002 4th quarter</t>
  </si>
  <si>
    <t>2003 1st quarter</t>
  </si>
  <si>
    <t>2003 2nd quarter</t>
  </si>
  <si>
    <t>2003 3rd quarter</t>
  </si>
  <si>
    <t>2003 4th quarter</t>
  </si>
  <si>
    <t>2004 1st quarter</t>
  </si>
  <si>
    <t>2004 2nd quarter</t>
  </si>
  <si>
    <t>2004 3rd quarter</t>
  </si>
  <si>
    <t>2004 4th quarter</t>
  </si>
  <si>
    <t>2005 1st quarter</t>
  </si>
  <si>
    <t>2005 2nd quarter</t>
  </si>
  <si>
    <t>2005 3rd quarter</t>
  </si>
  <si>
    <t>2005 4th quarter</t>
  </si>
  <si>
    <t>2006 1st quarter</t>
  </si>
  <si>
    <t>2006 2nd quarter</t>
  </si>
  <si>
    <t>2006 3rd quarter</t>
  </si>
  <si>
    <t>2006 4th quarter</t>
  </si>
  <si>
    <t>2007 1st quarter</t>
  </si>
  <si>
    <t>2007 2nd quarter</t>
  </si>
  <si>
    <t>2007 3rd quarter</t>
  </si>
  <si>
    <t>2007 4th quarter</t>
  </si>
  <si>
    <t>2008 1st quarter</t>
  </si>
  <si>
    <t>2008 2nd quarter</t>
  </si>
  <si>
    <t>2008 3rd quarter</t>
  </si>
  <si>
    <t>2008 4th quarter</t>
  </si>
  <si>
    <t>2009 1st quarter</t>
  </si>
  <si>
    <t>2009 2nd quarter</t>
  </si>
  <si>
    <t>2009 3rd quarter</t>
  </si>
  <si>
    <t>2009 4th quarter</t>
  </si>
  <si>
    <t>2010 1st quarter</t>
  </si>
  <si>
    <t>2010 2nd quarter</t>
  </si>
  <si>
    <t>2010 3rd quarter</t>
  </si>
  <si>
    <t>2010 4th quarter</t>
  </si>
  <si>
    <t>2011 1st quarter</t>
  </si>
  <si>
    <t>2011 2nd quarter</t>
  </si>
  <si>
    <t>2011 3rd quarter</t>
  </si>
  <si>
    <t>2011 4th quarter</t>
  </si>
  <si>
    <t>2012 1st quarter</t>
  </si>
  <si>
    <t>2012 2nd quarter</t>
  </si>
  <si>
    <t>2012 3rd quarter</t>
  </si>
  <si>
    <t>2012 4th quarter</t>
  </si>
  <si>
    <t>2013 1st quarter</t>
  </si>
  <si>
    <t>2013 2nd quarter</t>
  </si>
  <si>
    <t>2013 3rd quarter</t>
  </si>
  <si>
    <t>2013 4th quarter</t>
  </si>
  <si>
    <t>2014 1st quarter</t>
  </si>
  <si>
    <t>2014 2nd quarter</t>
  </si>
  <si>
    <t>2014 3rd quarter</t>
  </si>
  <si>
    <t>2014 4th quarter</t>
  </si>
  <si>
    <t>2015 1st quarter</t>
  </si>
  <si>
    <t>2015 2nd quarter</t>
  </si>
  <si>
    <t>2015 3rd quarter</t>
  </si>
  <si>
    <t>2015 4th quarter</t>
  </si>
  <si>
    <t>2016 1st quarter</t>
  </si>
  <si>
    <t>2016 2nd quarter</t>
  </si>
  <si>
    <t>2016 3rd quarter</t>
  </si>
  <si>
    <t>2016 4th quarter</t>
  </si>
  <si>
    <t>2017 1st quarter</t>
  </si>
  <si>
    <t>2017 2nd quarter</t>
  </si>
  <si>
    <t>2017 3rd quarter</t>
  </si>
  <si>
    <t>2017 4th quarter</t>
  </si>
  <si>
    <t>2018 1st quarter</t>
  </si>
  <si>
    <t>2018 2nd quarter</t>
  </si>
  <si>
    <t>2018 3rd quarter</t>
  </si>
  <si>
    <t>2018 4th quarter</t>
  </si>
  <si>
    <t>2019 1st quarter</t>
  </si>
  <si>
    <t>2019 2nd quarter</t>
  </si>
  <si>
    <t>2019 3rd quarter</t>
  </si>
  <si>
    <t>2019 4th quarter</t>
  </si>
  <si>
    <t>2020 1st quarter</t>
  </si>
  <si>
    <t>2020 2nd quarter</t>
  </si>
  <si>
    <t>2020 3rd quarter</t>
  </si>
  <si>
    <t>2020 4th quarter</t>
  </si>
  <si>
    <t>2021 1st quarter</t>
  </si>
  <si>
    <t>Indigenous Production</t>
  </si>
  <si>
    <t>Coke Oven Coke</t>
  </si>
  <si>
    <t>Coke Breeze</t>
  </si>
  <si>
    <t>Other MSF</t>
  </si>
  <si>
    <t>Imports</t>
  </si>
  <si>
    <t>Exports</t>
  </si>
  <si>
    <t>Stock change</t>
  </si>
  <si>
    <t>Transfers</t>
  </si>
  <si>
    <t>[x]</t>
  </si>
  <si>
    <t>Total supply</t>
  </si>
  <si>
    <t>Statistical difference</t>
  </si>
  <si>
    <t>Total demand</t>
  </si>
  <si>
    <t>Transformation</t>
  </si>
  <si>
    <t>Coke manufacture</t>
  </si>
  <si>
    <t>Blast furnaces</t>
  </si>
  <si>
    <t>Energy industry use</t>
  </si>
  <si>
    <t>Final consumption</t>
  </si>
  <si>
    <t>Iron &amp; steel</t>
  </si>
  <si>
    <t>Domestic</t>
  </si>
  <si>
    <t>Stocks at end of quarter</t>
  </si>
  <si>
    <t>Statistic</t>
  </si>
  <si>
    <t>On this sheet [x] means data are not available</t>
  </si>
  <si>
    <t>Stocks at end of year</t>
  </si>
  <si>
    <t>1998</t>
  </si>
  <si>
    <t>1999</t>
  </si>
  <si>
    <t>2000</t>
  </si>
  <si>
    <t>2001</t>
  </si>
  <si>
    <t>2003</t>
  </si>
  <si>
    <t>2004</t>
  </si>
  <si>
    <t>2005</t>
  </si>
  <si>
    <t>2006</t>
  </si>
  <si>
    <t>2007</t>
  </si>
  <si>
    <t>2008</t>
  </si>
  <si>
    <t>2009</t>
  </si>
  <si>
    <t>2010</t>
  </si>
  <si>
    <t>2011</t>
  </si>
  <si>
    <t>2012</t>
  </si>
  <si>
    <t>2013</t>
  </si>
  <si>
    <t>2014</t>
  </si>
  <si>
    <t>2015</t>
  </si>
  <si>
    <t>2016</t>
  </si>
  <si>
    <t>2017</t>
  </si>
  <si>
    <t>2018</t>
  </si>
  <si>
    <t>2019</t>
  </si>
  <si>
    <t>2020</t>
  </si>
  <si>
    <t>per cent change</t>
  </si>
  <si>
    <t>per cent change (note 3)</t>
  </si>
  <si>
    <t>Indigenous production</t>
  </si>
  <si>
    <t>TRANSFORMATION</t>
  </si>
  <si>
    <t>FINAL CONSUMPTION</t>
  </si>
  <si>
    <t>Other industries</t>
  </si>
  <si>
    <t>Stock change [note 1]</t>
  </si>
  <si>
    <t>Stocks at end of period [note 2]</t>
  </si>
  <si>
    <t>Quarter!</t>
  </si>
  <si>
    <t xml:space="preserve">2021 2nd            quarter </t>
  </si>
  <si>
    <t>2021 3rd            quarter</t>
  </si>
  <si>
    <t>2021 4th            quarter</t>
  </si>
  <si>
    <t>Glossary and acronyms, DUKES Annex B (opens in a new window)</t>
  </si>
  <si>
    <t xml:space="preserve">2022 1st            quarter </t>
  </si>
  <si>
    <t>2022 2nd            quarter</t>
  </si>
  <si>
    <t>2022 3rd            quarter</t>
  </si>
  <si>
    <t>2021</t>
  </si>
  <si>
    <t>2022 4th            quarter</t>
  </si>
  <si>
    <t>newsdesk@energysecurity.gov.uk</t>
  </si>
  <si>
    <t>coalstatistics@energysecurity.gov.uk</t>
  </si>
  <si>
    <t>energy.stats@energysecurity.gov.uk</t>
  </si>
  <si>
    <t>2023 1st            quarter</t>
  </si>
  <si>
    <t>2022</t>
  </si>
  <si>
    <t>2023 2nd            quarter</t>
  </si>
  <si>
    <t>2023 3rd            quarter</t>
  </si>
  <si>
    <t>2023 4th            quarter</t>
  </si>
  <si>
    <t>2023</t>
  </si>
  <si>
    <t>This spreadsheet contains quarterly data.</t>
  </si>
  <si>
    <t>2024 1st            quarter</t>
  </si>
  <si>
    <t>2024 2nd            quarter</t>
  </si>
  <si>
    <t>2024 3rd            quarter</t>
  </si>
  <si>
    <t>2024 4th            quarter</t>
  </si>
  <si>
    <t>2024</t>
  </si>
  <si>
    <t>2025 1st            quarter</t>
  </si>
  <si>
    <t>This spreadsheet forms part of the Accredited Official Statistics publication Energy Trends produced by the Department for Energy Security &amp; Net Zero (DESNZ).
The data presented is on supply and consumption of coke oven coke, coke breeze and other manufactured solid fuels. Quarterly data are published one quarter in arrears in thousand tonnes.</t>
  </si>
  <si>
    <t>Annual table data in thousand tonnes</t>
  </si>
  <si>
    <t>Quarterly data in thousand tonnes</t>
  </si>
  <si>
    <t>2025 2nd            quarter</t>
  </si>
  <si>
    <t>2025 3rd            quarter</t>
  </si>
  <si>
    <t>2025 [provisional]</t>
  </si>
  <si>
    <t>Teresa Weimer</t>
  </si>
  <si>
    <t>0788 917 6270</t>
  </si>
  <si>
    <r>
      <t xml:space="preserve">These data were published on </t>
    </r>
    <r>
      <rPr>
        <b/>
        <sz val="12"/>
        <color theme="1"/>
        <rFont val="Calibri"/>
        <family val="2"/>
        <scheme val="minor"/>
      </rPr>
      <t>Tuesday 30th June 2026</t>
    </r>
    <r>
      <rPr>
        <sz val="12"/>
        <color theme="1"/>
        <rFont val="Calibri"/>
        <family val="2"/>
        <scheme val="minor"/>
      </rPr>
      <t xml:space="preserve">
The next publication date is </t>
    </r>
    <r>
      <rPr>
        <b/>
        <sz val="12"/>
        <color theme="1"/>
        <rFont val="Calibri"/>
        <family val="2"/>
        <scheme val="minor"/>
      </rPr>
      <t>Tuesday 29th September 2026</t>
    </r>
  </si>
  <si>
    <t>The revisions period is for Quarter 2 2025 to Quarter 4 2025
Revisions are due to updates from data suppliers or the receipt of data replacing estimates unless otherwise stated.</t>
  </si>
  <si>
    <t>2026 1st            quarter [provisional]</t>
  </si>
  <si>
    <t>2025 4th            quarter</t>
  </si>
  <si>
    <t>There was an increase of 1 per cent in demand for coke oven coke, coke breeze and other manufactured solid fuels in the first quarter of 2026, to 263 thousand tonnes, compared to the same time period the previous year.</t>
  </si>
  <si>
    <t>Total indigenous production of other manufactured solid fuels remains stable in Quarter 1 2026</t>
  </si>
  <si>
    <t>Production of other manufactured solid fuels was 41 thousand tonnes in the first quarter of 2026. This was a decrease of 1 per cent on the first quarter of 2025. No coke and breeze was produced from the third quarter of 2024 after Port Talbot closed its coke ovens in March 2024. Imports of coke oven coke, coke breeze and other manufactured solid fuels were 142 thousand tonnes, down 53 per cent compared to the same quarter in the previous year.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</si>
</sst>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0.00_-;\-* #,##0.00_-;_-* &quot;-&quot;??_-;_-@_-"/>
    <numFmt numFmtId="164" formatCode="[$-809]dd\ mmmm\ yyyy;@"/>
    <numFmt numFmtId="165" formatCode="0;;;@"/>
    <numFmt numFmtId="166" formatCode="#,##0\ "/>
    <numFmt numFmtId="167" formatCode="#,##0\ ;\-#,##0\ ;&quot;-&quot;\ "/>
    <numFmt numFmtId="168" formatCode="\+0.0\ ;\-0.0\ ;&quot;-&quot;\ "/>
    <numFmt numFmtId="169" formatCode="0.0%"/>
    <numFmt numFmtId="170" formatCode="\+#,##0\ ;\-#,##0\ ;&quot;-&quot;\ "/>
    <numFmt numFmtId="171" formatCode="\+#,##0\ ;\-#,##0\ ;&quot;- &quot;\ "/>
    <numFmt numFmtId="172" formatCode="\+#,##0.0;\-#,##0.0"/>
  </numFmts>
  <fonts count="20" x14ac:knownFonts="1">
    <font>
      <sz val="11"/>
      <color theme="1"/>
      <name val="Calibri"/>
      <family val="2"/>
      <scheme val="minor"/>
    </font>
    <font>
      <b/>
      <sz val="22"/>
      <name val="Calibri"/>
      <family val="2"/>
      <scheme val="minor"/>
    </font>
    <font>
      <sz val="12"/>
      <color theme="1"/>
      <name val="Calibri"/>
      <family val="2"/>
      <scheme val="minor"/>
    </font>
    <font>
      <b/>
      <sz val="18"/>
      <name val="Calibri"/>
      <family val="2"/>
      <scheme val="minor"/>
    </font>
    <font>
      <sz val="16"/>
      <color theme="1"/>
      <name val="Calibri"/>
      <family val="2"/>
      <scheme val="minor"/>
    </font>
    <font>
      <b/>
      <sz val="12"/>
      <color theme="1"/>
      <name val="Calibri"/>
      <family val="2"/>
      <scheme val="minor"/>
    </font>
    <font>
      <u/>
      <sz val="12"/>
      <color indexed="12"/>
      <name val="Calibri"/>
      <family val="2"/>
      <scheme val="minor"/>
    </font>
    <font>
      <b/>
      <sz val="14"/>
      <name val="Calibri"/>
      <family val="2"/>
      <scheme val="minor"/>
    </font>
    <font>
      <sz val="10"/>
      <name val="Arial"/>
      <family val="2"/>
    </font>
    <font>
      <sz val="10"/>
      <name val="MS Sans Serif"/>
      <family val="2"/>
    </font>
    <font>
      <sz val="8"/>
      <name val="Calibri"/>
      <family val="2"/>
      <scheme val="minor"/>
    </font>
    <font>
      <sz val="10"/>
      <name val="MS Sans Serif"/>
    </font>
    <font>
      <u/>
      <sz val="10"/>
      <color indexed="12"/>
      <name val="Arial"/>
      <family val="2"/>
    </font>
    <font>
      <sz val="12"/>
      <name val="Calibri"/>
      <family val="2"/>
      <scheme val="minor"/>
    </font>
    <font>
      <b/>
      <sz val="12"/>
      <name val="Calibri"/>
      <family val="2"/>
      <scheme val="minor"/>
    </font>
    <font>
      <i/>
      <sz val="12"/>
      <name val="Calibri"/>
      <family val="2"/>
      <scheme val="minor"/>
    </font>
    <font>
      <sz val="11"/>
      <color theme="1"/>
      <name val="Calibri"/>
      <family val="2"/>
      <scheme val="minor"/>
    </font>
    <font>
      <b/>
      <sz val="10"/>
      <name val="Arial"/>
      <family val="2"/>
    </font>
    <font>
      <u/>
      <sz val="12"/>
      <color rgb="FF0000FF"/>
      <name val="Calibri"/>
      <family val="2"/>
    </font>
    <font>
      <sz val="12"/>
      <color rgb="FF000000"/>
      <name val="Calibri"/>
      <family val="2"/>
    </font>
  </fonts>
  <fills count="7">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indexed="9"/>
        <bgColor indexed="64"/>
      </patternFill>
    </fill>
    <fill>
      <patternFill patternType="solid">
        <fgColor indexed="10"/>
        <bgColor indexed="64"/>
      </patternFill>
    </fill>
    <fill>
      <patternFill patternType="solid">
        <fgColor rgb="FFFFFFFF"/>
        <bgColor rgb="FFFFFFFF"/>
      </patternFill>
    </fill>
  </fills>
  <borders count="20">
    <border>
      <left/>
      <right/>
      <top/>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right/>
      <top/>
      <bottom style="thin">
        <color indexed="64"/>
      </bottom>
      <diagonal/>
    </border>
    <border>
      <left/>
      <right style="thin">
        <color indexed="64"/>
      </right>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medium">
        <color indexed="64"/>
      </bottom>
      <diagonal/>
    </border>
    <border>
      <left/>
      <right/>
      <top style="thin">
        <color indexed="64"/>
      </top>
      <bottom style="medium">
        <color indexed="64"/>
      </bottom>
      <diagonal/>
    </border>
    <border>
      <left/>
      <right/>
      <top style="double">
        <color indexed="64"/>
      </top>
      <bottom style="medium">
        <color indexed="64"/>
      </bottom>
      <diagonal/>
    </border>
    <border>
      <left style="double">
        <color indexed="64"/>
      </left>
      <right/>
      <top/>
      <bottom style="medium">
        <color indexed="64"/>
      </bottom>
      <diagonal/>
    </border>
    <border>
      <left/>
      <right style="thin">
        <color indexed="64"/>
      </right>
      <top style="double">
        <color indexed="64"/>
      </top>
      <bottom style="medium">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diagonal/>
    </border>
    <border>
      <left style="medium">
        <color indexed="64"/>
      </left>
      <right/>
      <top/>
      <bottom style="medium">
        <color indexed="64"/>
      </bottom>
      <diagonal/>
    </border>
  </borders>
  <cellStyleXfs count="17">
    <xf numFmtId="0" fontId="0" fillId="0" borderId="0"/>
    <xf numFmtId="0" fontId="1" fillId="0" borderId="0" applyNumberFormat="0" applyFill="0" applyProtection="0">
      <alignment vertical="center"/>
    </xf>
    <xf numFmtId="0" fontId="3" fillId="0" borderId="0" applyNumberFormat="0" applyFill="0" applyProtection="0"/>
    <xf numFmtId="0" fontId="7" fillId="0" borderId="0" applyNumberFormat="0" applyFill="0" applyProtection="0"/>
    <xf numFmtId="0" fontId="6" fillId="0" borderId="0" applyNumberFormat="0" applyFill="0" applyBorder="0" applyAlignment="0" applyProtection="0">
      <alignment vertical="top"/>
      <protection locked="0"/>
    </xf>
    <xf numFmtId="0" fontId="2" fillId="0" borderId="0">
      <alignment vertical="center" wrapText="1"/>
    </xf>
    <xf numFmtId="0" fontId="8" fillId="0" borderId="0"/>
    <xf numFmtId="0" fontId="9" fillId="0" borderId="0"/>
    <xf numFmtId="164" fontId="11" fillId="0" borderId="0"/>
    <xf numFmtId="9" fontId="9" fillId="0" borderId="0" applyFont="0" applyFill="0" applyBorder="0" applyAlignment="0" applyProtection="0"/>
    <xf numFmtId="43" fontId="9" fillId="0" borderId="0" applyFont="0" applyFill="0" applyBorder="0" applyAlignment="0" applyProtection="0"/>
    <xf numFmtId="0" fontId="12" fillId="0" borderId="0" applyNumberFormat="0" applyFill="0" applyBorder="0" applyAlignment="0" applyProtection="0">
      <alignment vertical="top"/>
      <protection locked="0"/>
    </xf>
    <xf numFmtId="164" fontId="9" fillId="0" borderId="0"/>
    <xf numFmtId="40" fontId="9" fillId="0" borderId="0" applyFont="0" applyFill="0" applyBorder="0" applyAlignment="0" applyProtection="0"/>
    <xf numFmtId="0" fontId="11" fillId="0" borderId="0"/>
    <xf numFmtId="43" fontId="16" fillId="0" borderId="0" applyFont="0" applyFill="0" applyBorder="0" applyAlignment="0" applyProtection="0"/>
    <xf numFmtId="0" fontId="18" fillId="0" borderId="0" applyNumberFormat="0" applyFill="0" applyBorder="0" applyAlignment="0" applyProtection="0"/>
  </cellStyleXfs>
  <cellXfs count="106">
    <xf numFmtId="0" fontId="0" fillId="0" borderId="0" xfId="0"/>
    <xf numFmtId="0" fontId="1" fillId="0" borderId="0" xfId="1" applyAlignment="1">
      <alignment vertical="center" wrapText="1"/>
    </xf>
    <xf numFmtId="0" fontId="2" fillId="0" borderId="0" xfId="5">
      <alignment vertical="center" wrapText="1"/>
    </xf>
    <xf numFmtId="0" fontId="2" fillId="0" borderId="0" xfId="5" applyAlignment="1">
      <alignment vertical="center"/>
    </xf>
    <xf numFmtId="0" fontId="3" fillId="0" borderId="0" xfId="2" applyAlignment="1">
      <alignment wrapText="1"/>
    </xf>
    <xf numFmtId="0" fontId="4" fillId="0" borderId="0" xfId="5" applyFont="1" applyAlignment="1">
      <alignment vertical="center"/>
    </xf>
    <xf numFmtId="0" fontId="3" fillId="0" borderId="0" xfId="2"/>
    <xf numFmtId="0" fontId="6" fillId="0" borderId="0" xfId="4" applyAlignment="1" applyProtection="1">
      <alignment vertical="center" wrapText="1"/>
    </xf>
    <xf numFmtId="0" fontId="7" fillId="0" borderId="0" xfId="3"/>
    <xf numFmtId="0" fontId="6" fillId="0" borderId="0" xfId="4" applyAlignment="1" applyProtection="1">
      <alignment vertical="center"/>
    </xf>
    <xf numFmtId="0" fontId="2" fillId="0" borderId="0" xfId="5" applyAlignment="1">
      <alignment wrapText="1"/>
    </xf>
    <xf numFmtId="0" fontId="8" fillId="0" borderId="0" xfId="6"/>
    <xf numFmtId="0" fontId="3" fillId="0" borderId="0" xfId="2" applyFill="1"/>
    <xf numFmtId="0" fontId="1" fillId="0" borderId="0" xfId="1">
      <alignment vertical="center"/>
    </xf>
    <xf numFmtId="0" fontId="1" fillId="0" borderId="0" xfId="1" applyAlignment="1">
      <alignment horizontal="left" vertical="center"/>
    </xf>
    <xf numFmtId="0" fontId="2" fillId="0" borderId="0" xfId="5" applyAlignment="1">
      <alignment horizontal="left" vertical="center"/>
    </xf>
    <xf numFmtId="0" fontId="2" fillId="0" borderId="0" xfId="5" applyAlignment="1">
      <alignment horizontal="left" vertical="center" wrapText="1"/>
    </xf>
    <xf numFmtId="0" fontId="13" fillId="0" borderId="0" xfId="5" applyFont="1">
      <alignment vertical="center" wrapText="1"/>
    </xf>
    <xf numFmtId="0" fontId="7" fillId="0" borderId="0" xfId="3" applyAlignment="1">
      <alignment vertical="center" wrapText="1"/>
    </xf>
    <xf numFmtId="0" fontId="6" fillId="0" borderId="0" xfId="11" applyFont="1" applyAlignment="1" applyProtection="1">
      <alignment vertical="center"/>
    </xf>
    <xf numFmtId="0" fontId="13" fillId="0" borderId="0" xfId="0" applyFont="1" applyAlignment="1">
      <alignment horizontal="left"/>
    </xf>
    <xf numFmtId="166" fontId="13" fillId="0" borderId="0" xfId="0" applyNumberFormat="1" applyFont="1"/>
    <xf numFmtId="166" fontId="13" fillId="0" borderId="4" xfId="0" applyNumberFormat="1" applyFont="1" applyBorder="1"/>
    <xf numFmtId="0" fontId="13" fillId="0" borderId="4" xfId="0" applyFont="1" applyBorder="1" applyAlignment="1">
      <alignment horizontal="left"/>
    </xf>
    <xf numFmtId="166" fontId="13" fillId="0" borderId="2" xfId="0" applyNumberFormat="1" applyFont="1" applyBorder="1"/>
    <xf numFmtId="167" fontId="13" fillId="0" borderId="0" xfId="0" applyNumberFormat="1" applyFont="1"/>
    <xf numFmtId="0" fontId="0" fillId="4" borderId="0" xfId="0" applyFill="1" applyAlignment="1" applyProtection="1">
      <alignment wrapText="1"/>
      <protection hidden="1"/>
    </xf>
    <xf numFmtId="0" fontId="0" fillId="4" borderId="0" xfId="0" applyFill="1" applyProtection="1">
      <protection hidden="1"/>
    </xf>
    <xf numFmtId="167" fontId="0" fillId="4" borderId="0" xfId="0" applyNumberFormat="1" applyFill="1" applyProtection="1">
      <protection hidden="1"/>
    </xf>
    <xf numFmtId="0" fontId="13" fillId="4" borderId="0" xfId="0" applyFont="1" applyFill="1" applyProtection="1">
      <protection hidden="1"/>
    </xf>
    <xf numFmtId="169" fontId="0" fillId="4" borderId="0" xfId="9" applyNumberFormat="1" applyFont="1" applyFill="1" applyProtection="1">
      <protection hidden="1"/>
    </xf>
    <xf numFmtId="0" fontId="0" fillId="3" borderId="0" xfId="0" applyFill="1" applyProtection="1">
      <protection hidden="1"/>
    </xf>
    <xf numFmtId="0" fontId="13" fillId="0" borderId="0" xfId="0" applyFont="1"/>
    <xf numFmtId="0" fontId="14" fillId="0" borderId="0" xfId="0" applyFont="1"/>
    <xf numFmtId="0" fontId="13" fillId="0" borderId="0" xfId="0" applyFont="1" applyAlignment="1">
      <alignment horizontal="left" indent="1"/>
    </xf>
    <xf numFmtId="0" fontId="13" fillId="0" borderId="0" xfId="0" applyFont="1" applyAlignment="1">
      <alignment horizontal="left" indent="2"/>
    </xf>
    <xf numFmtId="170" fontId="13" fillId="0" borderId="0" xfId="0" applyNumberFormat="1" applyFont="1"/>
    <xf numFmtId="170" fontId="13" fillId="0" borderId="4" xfId="0" applyNumberFormat="1" applyFont="1" applyBorder="1"/>
    <xf numFmtId="170" fontId="13" fillId="0" borderId="4" xfId="0" applyNumberFormat="1" applyFont="1" applyBorder="1" applyAlignment="1">
      <alignment horizontal="right"/>
    </xf>
    <xf numFmtId="167" fontId="13" fillId="0" borderId="2" xfId="0" applyNumberFormat="1" applyFont="1" applyBorder="1"/>
    <xf numFmtId="0" fontId="14" fillId="0" borderId="4" xfId="0" applyFont="1" applyBorder="1"/>
    <xf numFmtId="167" fontId="13" fillId="0" borderId="4" xfId="0" applyNumberFormat="1" applyFont="1" applyBorder="1"/>
    <xf numFmtId="0" fontId="13" fillId="0" borderId="10" xfId="0" applyFont="1" applyBorder="1" applyAlignment="1">
      <alignment horizontal="left"/>
    </xf>
    <xf numFmtId="167" fontId="13" fillId="0" borderId="10" xfId="0" applyNumberFormat="1" applyFont="1" applyBorder="1"/>
    <xf numFmtId="0" fontId="13" fillId="0" borderId="4" xfId="0" applyFont="1" applyBorder="1" applyAlignment="1">
      <alignment horizontal="left" indent="1"/>
    </xf>
    <xf numFmtId="0" fontId="14" fillId="0" borderId="11" xfId="0" applyFont="1" applyBorder="1" applyAlignment="1">
      <alignment horizontal="left"/>
    </xf>
    <xf numFmtId="167" fontId="13" fillId="0" borderId="11" xfId="0" applyNumberFormat="1" applyFont="1" applyBorder="1"/>
    <xf numFmtId="167" fontId="13" fillId="0" borderId="12" xfId="0" applyNumberFormat="1" applyFont="1" applyBorder="1"/>
    <xf numFmtId="166" fontId="13" fillId="0" borderId="12" xfId="0" applyNumberFormat="1" applyFont="1" applyBorder="1"/>
    <xf numFmtId="166" fontId="13" fillId="0" borderId="4" xfId="0" applyNumberFormat="1" applyFont="1" applyBorder="1" applyAlignment="1">
      <alignment horizontal="right"/>
    </xf>
    <xf numFmtId="166" fontId="13" fillId="0" borderId="0" xfId="7" applyNumberFormat="1" applyFont="1" applyAlignment="1">
      <alignment horizontal="right"/>
    </xf>
    <xf numFmtId="166" fontId="13" fillId="0" borderId="10" xfId="0" applyNumberFormat="1" applyFont="1" applyBorder="1"/>
    <xf numFmtId="166" fontId="13" fillId="0" borderId="10" xfId="7" applyNumberFormat="1" applyFont="1" applyBorder="1" applyAlignment="1">
      <alignment horizontal="right"/>
    </xf>
    <xf numFmtId="166" fontId="13" fillId="0" borderId="11" xfId="0" applyNumberFormat="1" applyFont="1" applyBorder="1"/>
    <xf numFmtId="0" fontId="14" fillId="0" borderId="11" xfId="0" applyFont="1" applyBorder="1" applyAlignment="1">
      <alignment horizontal="left" wrapText="1"/>
    </xf>
    <xf numFmtId="3" fontId="14" fillId="0" borderId="11" xfId="0" applyNumberFormat="1" applyFont="1" applyBorder="1" applyAlignment="1">
      <alignment horizontal="right" wrapText="1"/>
    </xf>
    <xf numFmtId="0" fontId="5" fillId="0" borderId="0" xfId="5" applyFont="1" applyAlignment="1">
      <alignment wrapText="1"/>
    </xf>
    <xf numFmtId="0" fontId="14" fillId="0" borderId="11" xfId="0" applyFont="1" applyBorder="1" applyAlignment="1">
      <alignment horizontal="right" wrapText="1"/>
    </xf>
    <xf numFmtId="0" fontId="5" fillId="0" borderId="0" xfId="5" applyFont="1" applyAlignment="1">
      <alignment horizontal="right" wrapText="1"/>
    </xf>
    <xf numFmtId="171" fontId="13" fillId="0" borderId="4" xfId="0" applyNumberFormat="1" applyFont="1" applyBorder="1"/>
    <xf numFmtId="167" fontId="13" fillId="0" borderId="4" xfId="0" applyNumberFormat="1" applyFont="1" applyBorder="1" applyAlignment="1">
      <alignment horizontal="right"/>
    </xf>
    <xf numFmtId="0" fontId="14" fillId="4" borderId="11" xfId="15" applyNumberFormat="1" applyFont="1" applyFill="1" applyBorder="1" applyAlignment="1">
      <alignment horizontal="right" wrapText="1"/>
    </xf>
    <xf numFmtId="0" fontId="14" fillId="4" borderId="0" xfId="0" applyFont="1" applyFill="1"/>
    <xf numFmtId="0" fontId="13" fillId="4" borderId="0" xfId="0" applyFont="1" applyFill="1"/>
    <xf numFmtId="167" fontId="13" fillId="4" borderId="0" xfId="0" applyNumberFormat="1" applyFont="1" applyFill="1"/>
    <xf numFmtId="168" fontId="15" fillId="2" borderId="5" xfId="0" applyNumberFormat="1" applyFont="1" applyFill="1" applyBorder="1" applyAlignment="1" applyProtection="1">
      <alignment horizontal="right"/>
      <protection hidden="1"/>
    </xf>
    <xf numFmtId="0" fontId="13" fillId="4" borderId="0" xfId="0" applyFont="1" applyFill="1" applyAlignment="1">
      <alignment horizontal="left" indent="1"/>
    </xf>
    <xf numFmtId="167" fontId="13" fillId="4" borderId="0" xfId="0" applyNumberFormat="1" applyFont="1" applyFill="1" applyAlignment="1">
      <alignment horizontal="right" vertical="center"/>
    </xf>
    <xf numFmtId="3" fontId="13" fillId="4" borderId="0" xfId="0" applyNumberFormat="1" applyFont="1" applyFill="1" applyAlignment="1">
      <alignment horizontal="left"/>
    </xf>
    <xf numFmtId="0" fontId="13" fillId="4" borderId="4" xfId="0" applyFont="1" applyFill="1" applyBorder="1"/>
    <xf numFmtId="167" fontId="13" fillId="4" borderId="4" xfId="0" applyNumberFormat="1" applyFont="1" applyFill="1" applyBorder="1"/>
    <xf numFmtId="168" fontId="15" fillId="2" borderId="3" xfId="0" applyNumberFormat="1" applyFont="1" applyFill="1" applyBorder="1" applyAlignment="1" applyProtection="1">
      <alignment horizontal="right"/>
      <protection hidden="1"/>
    </xf>
    <xf numFmtId="167" fontId="13" fillId="4" borderId="2" xfId="0" applyNumberFormat="1" applyFont="1" applyFill="1" applyBorder="1"/>
    <xf numFmtId="0" fontId="14" fillId="4" borderId="4" xfId="0" applyFont="1" applyFill="1" applyBorder="1"/>
    <xf numFmtId="0" fontId="13" fillId="4" borderId="10" xfId="0" applyFont="1" applyFill="1" applyBorder="1"/>
    <xf numFmtId="167" fontId="13" fillId="4" borderId="10" xfId="0" applyNumberFormat="1" applyFont="1" applyFill="1" applyBorder="1"/>
    <xf numFmtId="168" fontId="15" fillId="2" borderId="1" xfId="0" applyNumberFormat="1" applyFont="1" applyFill="1" applyBorder="1" applyAlignment="1" applyProtection="1">
      <alignment horizontal="right"/>
      <protection hidden="1"/>
    </xf>
    <xf numFmtId="0" fontId="14" fillId="4" borderId="16" xfId="0" applyFont="1" applyFill="1" applyBorder="1"/>
    <xf numFmtId="167" fontId="13" fillId="4" borderId="16" xfId="0" applyNumberFormat="1" applyFont="1" applyFill="1" applyBorder="1"/>
    <xf numFmtId="168" fontId="15" fillId="2" borderId="17" xfId="0" applyNumberFormat="1" applyFont="1" applyFill="1" applyBorder="1" applyAlignment="1" applyProtection="1">
      <alignment horizontal="right"/>
      <protection hidden="1"/>
    </xf>
    <xf numFmtId="165" fontId="14" fillId="0" borderId="11" xfId="0" applyNumberFormat="1" applyFont="1" applyBorder="1" applyAlignment="1">
      <alignment horizontal="center" wrapText="1"/>
    </xf>
    <xf numFmtId="0" fontId="14" fillId="4" borderId="13" xfId="0" applyFont="1" applyFill="1" applyBorder="1" applyAlignment="1">
      <alignment horizontal="left" wrapText="1"/>
    </xf>
    <xf numFmtId="0" fontId="17" fillId="5" borderId="18" xfId="0" applyFont="1" applyFill="1" applyBorder="1"/>
    <xf numFmtId="0" fontId="17" fillId="5" borderId="6" xfId="0" applyFont="1" applyFill="1" applyBorder="1"/>
    <xf numFmtId="0" fontId="0" fillId="5" borderId="19" xfId="0" applyFill="1" applyBorder="1"/>
    <xf numFmtId="0" fontId="0" fillId="5" borderId="7" xfId="0" applyFill="1" applyBorder="1"/>
    <xf numFmtId="0" fontId="0" fillId="0" borderId="8" xfId="0" applyBorder="1"/>
    <xf numFmtId="0" fontId="0" fillId="0" borderId="9" xfId="0" applyBorder="1"/>
    <xf numFmtId="0" fontId="14" fillId="4" borderId="14" xfId="15" applyNumberFormat="1" applyFont="1" applyFill="1" applyBorder="1" applyAlignment="1">
      <alignment horizontal="right"/>
    </xf>
    <xf numFmtId="172" fontId="15" fillId="2" borderId="15" xfId="0" applyNumberFormat="1" applyFont="1" applyFill="1" applyBorder="1" applyAlignment="1">
      <alignment horizontal="right" wrapText="1"/>
    </xf>
    <xf numFmtId="167" fontId="13" fillId="4" borderId="0" xfId="0" applyNumberFormat="1" applyFont="1" applyFill="1" applyAlignment="1">
      <alignment horizontal="right"/>
    </xf>
    <xf numFmtId="167" fontId="13" fillId="4" borderId="4" xfId="0" applyNumberFormat="1" applyFont="1" applyFill="1" applyBorder="1" applyAlignment="1">
      <alignment horizontal="right"/>
    </xf>
    <xf numFmtId="167" fontId="13" fillId="0" borderId="0" xfId="0" applyNumberFormat="1" applyFont="1" applyAlignment="1">
      <alignment horizontal="right"/>
    </xf>
    <xf numFmtId="167" fontId="13" fillId="4" borderId="10" xfId="0" applyNumberFormat="1" applyFont="1" applyFill="1" applyBorder="1" applyAlignment="1">
      <alignment horizontal="right"/>
    </xf>
    <xf numFmtId="167" fontId="13" fillId="4" borderId="16" xfId="0" applyNumberFormat="1" applyFont="1" applyFill="1" applyBorder="1" applyAlignment="1">
      <alignment horizontal="right"/>
    </xf>
    <xf numFmtId="166" fontId="13" fillId="0" borderId="0" xfId="5" applyNumberFormat="1" applyFont="1">
      <alignment vertical="center" wrapText="1"/>
    </xf>
    <xf numFmtId="0" fontId="6" fillId="3" borderId="0" xfId="4" applyFill="1" applyAlignment="1" applyProtection="1">
      <alignment horizontal="left"/>
    </xf>
    <xf numFmtId="3" fontId="14" fillId="0" borderId="0" xfId="5" applyNumberFormat="1" applyFont="1" applyAlignment="1">
      <alignment horizontal="right" wrapText="1"/>
    </xf>
    <xf numFmtId="1" fontId="14" fillId="0" borderId="11" xfId="0" applyNumberFormat="1" applyFont="1" applyBorder="1" applyAlignment="1">
      <alignment horizontal="right" wrapText="1"/>
    </xf>
    <xf numFmtId="0" fontId="13" fillId="0" borderId="0" xfId="0" applyFont="1" applyAlignment="1">
      <alignment wrapText="1"/>
    </xf>
    <xf numFmtId="0" fontId="18" fillId="6" borderId="0" xfId="16" applyFill="1" applyAlignment="1">
      <alignment vertical="center" wrapText="1"/>
    </xf>
    <xf numFmtId="0" fontId="7" fillId="0" borderId="0" xfId="3" applyAlignment="1">
      <alignment wrapText="1"/>
    </xf>
    <xf numFmtId="0" fontId="19" fillId="6" borderId="0" xfId="5" applyFont="1" applyFill="1">
      <alignment vertical="center" wrapText="1"/>
    </xf>
    <xf numFmtId="0" fontId="6" fillId="6" borderId="0" xfId="4" applyFill="1" applyAlignment="1" applyProtection="1">
      <alignment vertical="center" wrapText="1"/>
    </xf>
    <xf numFmtId="166" fontId="2" fillId="0" borderId="0" xfId="5" applyNumberFormat="1">
      <alignment vertical="center" wrapText="1"/>
    </xf>
    <xf numFmtId="0" fontId="13" fillId="0" borderId="0" xfId="0" applyFont="1" applyAlignment="1">
      <alignment vertical="top" wrapText="1"/>
    </xf>
  </cellXfs>
  <cellStyles count="17">
    <cellStyle name="Comma" xfId="15" builtinId="3"/>
    <cellStyle name="Comma 2" xfId="10" xr:uid="{63CD3B5B-04E3-4BC4-A6C7-1A4A5233B353}"/>
    <cellStyle name="Comma 2 2" xfId="13" xr:uid="{7207B863-2622-4E1D-B81F-0FC0BD2D7C4A}"/>
    <cellStyle name="Heading 1" xfId="1" builtinId="16"/>
    <cellStyle name="Heading 2" xfId="2" builtinId="17"/>
    <cellStyle name="Heading 3" xfId="3" builtinId="18"/>
    <cellStyle name="Hyperlink" xfId="4" builtinId="8"/>
    <cellStyle name="Hyperlink 2" xfId="11" xr:uid="{829209B4-F8BE-4755-9961-F95723A76813}"/>
    <cellStyle name="Hyperlink 2 3" xfId="16" xr:uid="{36767349-B1EB-455C-83F6-D35B76408671}"/>
    <cellStyle name="Normal" xfId="0" builtinId="0"/>
    <cellStyle name="Normal 2" xfId="6" xr:uid="{F8856932-983C-45EF-B519-29ACEC184DDB}"/>
    <cellStyle name="Normal 3" xfId="7" xr:uid="{199E7E41-DDF9-4D86-93B9-013B4FE1C727}"/>
    <cellStyle name="Normal 4" xfId="5" xr:uid="{C0251386-D038-42BD-8AD3-469FC6459F02}"/>
    <cellStyle name="Normal 4 2" xfId="12" xr:uid="{F410C91D-E73D-4FCB-BD36-A9B6ACAF804C}"/>
    <cellStyle name="Normal 5" xfId="8" xr:uid="{665B701B-006A-4089-A96A-32398A78A0DB}"/>
    <cellStyle name="Normal 6" xfId="14" xr:uid="{13B362FF-CC18-4212-95B9-609A6F8883FB}"/>
    <cellStyle name="Percent 2" xfId="9" xr:uid="{30563316-A72F-4B6E-B87E-AE8DD9BD1ED1}"/>
  </cellStyles>
  <dxfs count="171">
    <dxf>
      <font>
        <b val="0"/>
        <i val="0"/>
        <strike val="0"/>
        <condense val="0"/>
        <extend val="0"/>
        <outline val="0"/>
        <shadow val="0"/>
        <u val="none"/>
        <vertAlign val="baseline"/>
        <sz val="12"/>
        <color auto="1"/>
        <name val="Calibri"/>
        <family val="2"/>
        <scheme val="minor"/>
      </font>
      <numFmt numFmtId="166" formatCode="#,##0\ "/>
      <border diagonalUp="0" diagonalDown="0">
        <left/>
        <right/>
        <top/>
        <bottom style="thin">
          <color indexed="64"/>
        </bottom>
        <vertical/>
        <horizontal/>
      </border>
    </dxf>
    <dxf>
      <font>
        <b val="0"/>
        <i val="0"/>
        <strike val="0"/>
        <condense val="0"/>
        <extend val="0"/>
        <outline val="0"/>
        <shadow val="0"/>
        <u val="none"/>
        <vertAlign val="baseline"/>
        <sz val="12"/>
        <color auto="1"/>
        <name val="Calibri"/>
        <family val="2"/>
        <scheme val="minor"/>
      </font>
      <numFmt numFmtId="166" formatCode="#,##0\ "/>
      <border diagonalUp="0" diagonalDown="0">
        <left/>
        <right/>
        <top/>
        <bottom style="thin">
          <color indexed="64"/>
        </bottom>
        <vertical/>
        <horizontal/>
      </border>
    </dxf>
    <dxf>
      <font>
        <b val="0"/>
        <i val="0"/>
        <strike val="0"/>
        <condense val="0"/>
        <extend val="0"/>
        <outline val="0"/>
        <shadow val="0"/>
        <u val="none"/>
        <vertAlign val="baseline"/>
        <sz val="12"/>
        <color auto="1"/>
        <name val="Calibri"/>
        <family val="2"/>
        <scheme val="minor"/>
      </font>
      <numFmt numFmtId="166" formatCode="#,##0\ "/>
      <border diagonalUp="0" diagonalDown="0">
        <left/>
        <right/>
        <top/>
        <bottom style="thin">
          <color indexed="64"/>
        </bottom>
        <vertical/>
        <horizontal/>
      </border>
    </dxf>
    <dxf>
      <font>
        <b val="0"/>
        <i val="0"/>
        <strike val="0"/>
        <condense val="0"/>
        <extend val="0"/>
        <outline val="0"/>
        <shadow val="0"/>
        <u val="none"/>
        <vertAlign val="baseline"/>
        <sz val="12"/>
        <color auto="1"/>
        <name val="Calibri"/>
        <family val="2"/>
        <scheme val="minor"/>
      </font>
      <numFmt numFmtId="166" formatCode="#,##0\ "/>
      <border diagonalUp="0" diagonalDown="0">
        <left/>
        <right/>
        <top/>
        <bottom style="thin">
          <color indexed="64"/>
        </bottom>
        <vertical/>
        <horizontal/>
      </border>
    </dxf>
    <dxf>
      <font>
        <b val="0"/>
        <i val="0"/>
        <strike val="0"/>
        <condense val="0"/>
        <extend val="0"/>
        <outline val="0"/>
        <shadow val="0"/>
        <u val="none"/>
        <vertAlign val="baseline"/>
        <sz val="12"/>
        <color auto="1"/>
        <name val="Calibri"/>
        <family val="2"/>
        <scheme val="minor"/>
      </font>
      <numFmt numFmtId="166" formatCode="#,##0\ "/>
      <border diagonalUp="0" diagonalDown="0">
        <left/>
        <right/>
        <top/>
        <bottom style="thin">
          <color indexed="64"/>
        </bottom>
        <vertical/>
        <horizontal/>
      </border>
    </dxf>
    <dxf>
      <font>
        <b val="0"/>
        <i val="0"/>
        <strike val="0"/>
        <condense val="0"/>
        <extend val="0"/>
        <outline val="0"/>
        <shadow val="0"/>
        <u val="none"/>
        <vertAlign val="baseline"/>
        <sz val="12"/>
        <color auto="1"/>
        <name val="Calibri"/>
        <family val="2"/>
        <scheme val="minor"/>
      </font>
      <numFmt numFmtId="166" formatCode="#,##0\ "/>
      <border diagonalUp="0" diagonalDown="0">
        <left/>
        <right/>
        <top/>
        <bottom style="thin">
          <color indexed="64"/>
        </bottom>
        <vertical/>
        <horizontal/>
      </border>
    </dxf>
    <dxf>
      <font>
        <b val="0"/>
        <i val="0"/>
        <strike val="0"/>
        <condense val="0"/>
        <extend val="0"/>
        <outline val="0"/>
        <shadow val="0"/>
        <u val="none"/>
        <vertAlign val="baseline"/>
        <sz val="12"/>
        <color auto="1"/>
        <name val="Calibri"/>
        <family val="2"/>
        <scheme val="minor"/>
      </font>
      <numFmt numFmtId="166" formatCode="#,##0\ "/>
      <border diagonalUp="0" diagonalDown="0">
        <left/>
        <right/>
        <top/>
        <bottom style="thin">
          <color indexed="64"/>
        </bottom>
        <vertical/>
        <horizontal/>
      </border>
    </dxf>
    <dxf>
      <font>
        <b val="0"/>
        <i val="0"/>
        <strike val="0"/>
        <condense val="0"/>
        <extend val="0"/>
        <outline val="0"/>
        <shadow val="0"/>
        <u val="none"/>
        <vertAlign val="baseline"/>
        <sz val="12"/>
        <color auto="1"/>
        <name val="Calibri"/>
        <family val="2"/>
        <scheme val="minor"/>
      </font>
      <numFmt numFmtId="166" formatCode="#,##0\ "/>
      <border diagonalUp="0" diagonalDown="0">
        <left/>
        <right/>
        <top/>
        <bottom style="thin">
          <color indexed="64"/>
        </bottom>
        <vertical/>
        <horizontal/>
      </border>
    </dxf>
    <dxf>
      <font>
        <b val="0"/>
        <i val="0"/>
        <strike val="0"/>
        <condense val="0"/>
        <extend val="0"/>
        <outline val="0"/>
        <shadow val="0"/>
        <u val="none"/>
        <vertAlign val="baseline"/>
        <sz val="12"/>
        <color auto="1"/>
        <name val="MS Sans Serif"/>
        <family val="2"/>
        <scheme val="none"/>
      </font>
      <numFmt numFmtId="166" formatCode="#,##0\ "/>
      <border diagonalUp="0" diagonalDown="0">
        <left/>
        <right/>
        <top/>
        <bottom style="thin">
          <color indexed="64"/>
        </bottom>
        <vertical/>
        <horizontal/>
      </border>
    </dxf>
    <dxf>
      <font>
        <b val="0"/>
        <i val="0"/>
        <strike val="0"/>
        <condense val="0"/>
        <extend val="0"/>
        <outline val="0"/>
        <shadow val="0"/>
        <u val="none"/>
        <vertAlign val="baseline"/>
        <sz val="12"/>
        <color auto="1"/>
        <name val="MS Sans Serif"/>
        <family val="2"/>
        <scheme val="none"/>
      </font>
      <numFmt numFmtId="166" formatCode="#,##0\ "/>
      <border diagonalUp="0" diagonalDown="0">
        <left/>
        <right/>
        <top/>
        <bottom style="thin">
          <color indexed="64"/>
        </bottom>
        <vertical/>
        <horizontal/>
      </border>
    </dxf>
    <dxf>
      <font>
        <b val="0"/>
        <i val="0"/>
        <strike val="0"/>
        <condense val="0"/>
        <extend val="0"/>
        <outline val="0"/>
        <shadow val="0"/>
        <u val="none"/>
        <vertAlign val="baseline"/>
        <sz val="12"/>
        <color auto="1"/>
        <name val="Calibri"/>
        <family val="2"/>
        <scheme val="minor"/>
      </font>
      <numFmt numFmtId="166" formatCode="#,##0\ "/>
      <border diagonalUp="0" diagonalDown="0">
        <left/>
        <right/>
        <top/>
        <bottom style="thin">
          <color indexed="64"/>
        </bottom>
        <vertical/>
        <horizontal/>
      </border>
    </dxf>
    <dxf>
      <font>
        <b val="0"/>
        <i val="0"/>
        <strike val="0"/>
        <condense val="0"/>
        <extend val="0"/>
        <outline val="0"/>
        <shadow val="0"/>
        <u val="none"/>
        <vertAlign val="baseline"/>
        <sz val="12"/>
        <color auto="1"/>
        <name val="Calibri"/>
        <family val="2"/>
        <scheme val="minor"/>
      </font>
      <numFmt numFmtId="166" formatCode="#,##0\ "/>
      <border diagonalUp="0" diagonalDown="0">
        <left/>
        <right/>
        <top/>
        <bottom style="thin">
          <color indexed="64"/>
        </bottom>
        <vertical/>
        <horizontal/>
      </border>
    </dxf>
    <dxf>
      <font>
        <b val="0"/>
        <i val="0"/>
        <strike val="0"/>
        <condense val="0"/>
        <extend val="0"/>
        <outline val="0"/>
        <shadow val="0"/>
        <u val="none"/>
        <vertAlign val="baseline"/>
        <sz val="12"/>
        <color auto="1"/>
        <name val="Calibri"/>
        <family val="2"/>
        <scheme val="minor"/>
      </font>
      <numFmt numFmtId="166" formatCode="#,##0\ "/>
      <border diagonalUp="0" diagonalDown="0">
        <left/>
        <right/>
        <top/>
        <bottom style="thin">
          <color indexed="64"/>
        </bottom>
        <vertical/>
        <horizontal/>
      </border>
    </dxf>
    <dxf>
      <font>
        <b val="0"/>
        <i val="0"/>
        <strike val="0"/>
        <condense val="0"/>
        <extend val="0"/>
        <outline val="0"/>
        <shadow val="0"/>
        <u val="none"/>
        <vertAlign val="baseline"/>
        <sz val="12"/>
        <color auto="1"/>
        <name val="Calibri"/>
        <family val="2"/>
        <scheme val="minor"/>
      </font>
      <numFmt numFmtId="166" formatCode="#,##0\ "/>
      <border diagonalUp="0" diagonalDown="0">
        <left/>
        <right/>
        <top/>
        <bottom style="thin">
          <color indexed="64"/>
        </bottom>
        <vertical/>
        <horizontal/>
      </border>
    </dxf>
    <dxf>
      <font>
        <b val="0"/>
        <i val="0"/>
        <strike val="0"/>
        <condense val="0"/>
        <extend val="0"/>
        <outline val="0"/>
        <shadow val="0"/>
        <u val="none"/>
        <vertAlign val="baseline"/>
        <sz val="12"/>
        <color auto="1"/>
        <name val="Calibri"/>
        <family val="2"/>
        <scheme val="minor"/>
      </font>
      <numFmt numFmtId="166" formatCode="#,##0\ "/>
      <border diagonalUp="0" diagonalDown="0">
        <left/>
        <right/>
        <top/>
        <bottom style="thin">
          <color indexed="64"/>
        </bottom>
        <vertical/>
        <horizontal/>
      </border>
    </dxf>
    <dxf>
      <font>
        <b val="0"/>
        <i val="0"/>
        <strike val="0"/>
        <condense val="0"/>
        <extend val="0"/>
        <outline val="0"/>
        <shadow val="0"/>
        <u val="none"/>
        <vertAlign val="baseline"/>
        <sz val="12"/>
        <color auto="1"/>
        <name val="Calibri"/>
        <family val="2"/>
        <scheme val="minor"/>
      </font>
      <numFmt numFmtId="166" formatCode="#,##0\ "/>
      <border diagonalUp="0" diagonalDown="0">
        <left/>
        <right/>
        <top/>
        <bottom style="thin">
          <color indexed="64"/>
        </bottom>
        <vertical/>
        <horizontal/>
      </border>
    </dxf>
    <dxf>
      <font>
        <b val="0"/>
        <i val="0"/>
        <strike val="0"/>
        <condense val="0"/>
        <extend val="0"/>
        <outline val="0"/>
        <shadow val="0"/>
        <u val="none"/>
        <vertAlign val="baseline"/>
        <sz val="12"/>
        <color auto="1"/>
        <name val="Calibri"/>
        <family val="2"/>
        <scheme val="minor"/>
      </font>
      <numFmt numFmtId="166" formatCode="#,##0\ "/>
      <border diagonalUp="0" diagonalDown="0">
        <left/>
        <right/>
        <top/>
        <bottom style="thin">
          <color indexed="64"/>
        </bottom>
        <vertical/>
        <horizontal/>
      </border>
    </dxf>
    <dxf>
      <font>
        <b val="0"/>
        <i val="0"/>
        <strike val="0"/>
        <condense val="0"/>
        <extend val="0"/>
        <outline val="0"/>
        <shadow val="0"/>
        <u val="none"/>
        <vertAlign val="baseline"/>
        <sz val="12"/>
        <color auto="1"/>
        <name val="Calibri"/>
        <family val="2"/>
        <scheme val="minor"/>
      </font>
      <numFmt numFmtId="166" formatCode="#,##0\ "/>
      <border diagonalUp="0" diagonalDown="0">
        <left/>
        <right/>
        <top/>
        <bottom style="thin">
          <color indexed="64"/>
        </bottom>
        <vertical/>
        <horizontal/>
      </border>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border diagonalUp="0" diagonalDown="0">
        <left style="thin">
          <color indexed="64"/>
        </left>
        <right/>
        <top/>
        <bottom/>
        <vertical/>
        <horizontal/>
      </border>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5" formatCode="0;;;@"/>
      <border diagonalUp="0" diagonalDown="0">
        <left/>
        <right style="thin">
          <color indexed="64"/>
        </right>
        <top/>
        <bottom style="thin">
          <color indexed="64"/>
        </bottom>
        <vertical/>
        <horizontal/>
      </border>
    </dxf>
    <dxf>
      <font>
        <b val="0"/>
        <i val="0"/>
        <strike val="0"/>
        <condense val="0"/>
        <extend val="0"/>
        <outline val="0"/>
        <shadow val="0"/>
        <u val="none"/>
        <vertAlign val="baseline"/>
        <sz val="12"/>
        <color auto="1"/>
        <name val="Calibri"/>
        <family val="2"/>
        <scheme val="minor"/>
      </font>
      <alignment horizontal="lef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dxf>
    <dxf>
      <font>
        <b/>
        <i val="0"/>
        <strike val="0"/>
        <condense val="0"/>
        <extend val="0"/>
        <outline val="0"/>
        <shadow val="0"/>
        <u val="none"/>
        <vertAlign val="baseline"/>
        <sz val="12"/>
        <color auto="1"/>
        <name val="Calibri"/>
        <family val="2"/>
        <scheme val="minor"/>
      </font>
      <numFmt numFmtId="3" formatCode="#,##0"/>
      <alignment horizontal="right" vertical="bottom" textRotation="0" wrapText="1" indent="0" justifyLastLine="0" shrinkToFit="0" readingOrder="0"/>
    </dxf>
    <dxf>
      <font>
        <b val="0"/>
        <i val="0"/>
        <strike val="0"/>
        <condense val="0"/>
        <extend val="0"/>
        <outline val="0"/>
        <shadow val="0"/>
        <u val="none"/>
        <vertAlign val="baseline"/>
        <sz val="12"/>
        <color auto="1"/>
        <name val="Calibri"/>
        <family val="2"/>
        <scheme val="minor"/>
      </font>
      <numFmt numFmtId="167" formatCode="#,##0\ ;\-#,##0\ ;&quot;-&quot;\ "/>
      <border diagonalUp="0" diagonalDown="0">
        <left/>
        <right/>
        <top/>
        <bottom style="thin">
          <color indexed="64"/>
        </bottom>
        <vertical/>
        <horizontal/>
      </border>
    </dxf>
    <dxf>
      <font>
        <b val="0"/>
        <i val="0"/>
        <strike val="0"/>
        <condense val="0"/>
        <extend val="0"/>
        <outline val="0"/>
        <shadow val="0"/>
        <u val="none"/>
        <vertAlign val="baseline"/>
        <sz val="12"/>
        <color auto="1"/>
        <name val="Calibri"/>
        <family val="2"/>
        <scheme val="minor"/>
      </font>
      <numFmt numFmtId="167" formatCode="#,##0\ ;\-#,##0\ ;&quot;-&quot;\ "/>
      <border diagonalUp="0" diagonalDown="0">
        <left/>
        <right/>
        <top/>
        <bottom style="thin">
          <color indexed="64"/>
        </bottom>
        <vertical/>
        <horizontal/>
      </border>
    </dxf>
    <dxf>
      <font>
        <b val="0"/>
        <i val="0"/>
        <strike val="0"/>
        <condense val="0"/>
        <extend val="0"/>
        <outline val="0"/>
        <shadow val="0"/>
        <u val="none"/>
        <vertAlign val="baseline"/>
        <sz val="12"/>
        <color auto="1"/>
        <name val="Calibri"/>
        <family val="2"/>
        <scheme val="minor"/>
      </font>
      <numFmt numFmtId="167" formatCode="#,##0\ ;\-#,##0\ ;&quot;-&quot;\ "/>
      <border diagonalUp="0" diagonalDown="0">
        <left/>
        <right/>
        <top/>
        <bottom style="thin">
          <color indexed="64"/>
        </bottom>
        <vertical/>
        <horizontal/>
      </border>
    </dxf>
    <dxf>
      <font>
        <b val="0"/>
        <i val="0"/>
        <strike val="0"/>
        <condense val="0"/>
        <extend val="0"/>
        <outline val="0"/>
        <shadow val="0"/>
        <u val="none"/>
        <vertAlign val="baseline"/>
        <sz val="12"/>
        <color auto="1"/>
        <name val="Calibri"/>
        <family val="2"/>
        <scheme val="minor"/>
      </font>
      <numFmt numFmtId="167" formatCode="#,##0\ ;\-#,##0\ ;&quot;-&quot;\ "/>
      <border diagonalUp="0" diagonalDown="0">
        <left/>
        <right/>
        <top/>
        <bottom style="thin">
          <color indexed="64"/>
        </bottom>
        <vertical/>
        <horizontal/>
      </border>
    </dxf>
    <dxf>
      <font>
        <b val="0"/>
        <i val="0"/>
        <strike val="0"/>
        <condense val="0"/>
        <extend val="0"/>
        <outline val="0"/>
        <shadow val="0"/>
        <u val="none"/>
        <vertAlign val="baseline"/>
        <sz val="12"/>
        <color auto="1"/>
        <name val="Calibri"/>
        <family val="2"/>
        <scheme val="minor"/>
      </font>
      <numFmt numFmtId="167" formatCode="#,##0\ ;\-#,##0\ ;&quot;-&quot;\ "/>
      <border diagonalUp="0" diagonalDown="0">
        <left/>
        <right/>
        <top/>
        <bottom style="thin">
          <color indexed="64"/>
        </bottom>
        <vertical/>
        <horizontal/>
      </border>
    </dxf>
    <dxf>
      <font>
        <b val="0"/>
        <i val="0"/>
        <strike val="0"/>
        <condense val="0"/>
        <extend val="0"/>
        <outline val="0"/>
        <shadow val="0"/>
        <u val="none"/>
        <vertAlign val="baseline"/>
        <sz val="12"/>
        <color auto="1"/>
        <name val="Calibri"/>
        <family val="2"/>
        <scheme val="minor"/>
      </font>
      <numFmt numFmtId="167" formatCode="#,##0\ ;\-#,##0\ ;&quot;-&quot;\ "/>
    </dxf>
    <dxf>
      <font>
        <b val="0"/>
        <i val="0"/>
        <strike val="0"/>
        <condense val="0"/>
        <extend val="0"/>
        <outline val="0"/>
        <shadow val="0"/>
        <u val="none"/>
        <vertAlign val="baseline"/>
        <sz val="12"/>
        <color auto="1"/>
        <name val="Calibri"/>
        <family val="2"/>
        <scheme val="minor"/>
      </font>
      <numFmt numFmtId="167" formatCode="#,##0\ ;\-#,##0\ ;&quot;-&quot;\ "/>
    </dxf>
    <dxf>
      <font>
        <b val="0"/>
        <i val="0"/>
        <strike val="0"/>
        <condense val="0"/>
        <extend val="0"/>
        <outline val="0"/>
        <shadow val="0"/>
        <u val="none"/>
        <vertAlign val="baseline"/>
        <sz val="12"/>
        <color auto="1"/>
        <name val="Calibri"/>
        <family val="2"/>
        <scheme val="minor"/>
      </font>
      <numFmt numFmtId="167" formatCode="#,##0\ ;\-#,##0\ ;&quot;-&quot;\ "/>
    </dxf>
    <dxf>
      <font>
        <b val="0"/>
        <i val="0"/>
        <strike val="0"/>
        <condense val="0"/>
        <extend val="0"/>
        <outline val="0"/>
        <shadow val="0"/>
        <u val="none"/>
        <vertAlign val="baseline"/>
        <sz val="12"/>
        <color auto="1"/>
        <name val="Calibri"/>
        <family val="2"/>
        <scheme val="minor"/>
      </font>
      <numFmt numFmtId="167" formatCode="#,##0\ ;\-#,##0\ ;&quot;-&quot;\ "/>
    </dxf>
    <dxf>
      <font>
        <b val="0"/>
        <i val="0"/>
        <strike val="0"/>
        <condense val="0"/>
        <extend val="0"/>
        <outline val="0"/>
        <shadow val="0"/>
        <u val="none"/>
        <vertAlign val="baseline"/>
        <sz val="12"/>
        <color auto="1"/>
        <name val="Calibri"/>
        <family val="2"/>
        <scheme val="minor"/>
      </font>
      <numFmt numFmtId="167" formatCode="#,##0\ ;\-#,##0\ ;&quot;-&quot;\ "/>
    </dxf>
    <dxf>
      <font>
        <b val="0"/>
        <i val="0"/>
        <strike val="0"/>
        <condense val="0"/>
        <extend val="0"/>
        <outline val="0"/>
        <shadow val="0"/>
        <u val="none"/>
        <vertAlign val="baseline"/>
        <sz val="12"/>
        <color auto="1"/>
        <name val="Calibri"/>
        <family val="2"/>
        <scheme val="minor"/>
      </font>
      <numFmt numFmtId="167" formatCode="#,##0\ ;\-#,##0\ ;&quot;-&quot;\ "/>
    </dxf>
    <dxf>
      <font>
        <b val="0"/>
        <i val="0"/>
        <strike val="0"/>
        <condense val="0"/>
        <extend val="0"/>
        <outline val="0"/>
        <shadow val="0"/>
        <u val="none"/>
        <vertAlign val="baseline"/>
        <sz val="12"/>
        <color auto="1"/>
        <name val="Calibri"/>
        <family val="2"/>
        <scheme val="minor"/>
      </font>
      <numFmt numFmtId="167" formatCode="#,##0\ ;\-#,##0\ ;&quot;-&quot;\ "/>
    </dxf>
    <dxf>
      <font>
        <b val="0"/>
        <i val="0"/>
        <strike val="0"/>
        <condense val="0"/>
        <extend val="0"/>
        <outline val="0"/>
        <shadow val="0"/>
        <u val="none"/>
        <vertAlign val="baseline"/>
        <sz val="12"/>
        <color auto="1"/>
        <name val="Calibri"/>
        <family val="2"/>
        <scheme val="minor"/>
      </font>
      <numFmt numFmtId="167" formatCode="#,##0\ ;\-#,##0\ ;&quot;-&quot;\ "/>
    </dxf>
    <dxf>
      <font>
        <b val="0"/>
        <i val="0"/>
        <strike val="0"/>
        <condense val="0"/>
        <extend val="0"/>
        <outline val="0"/>
        <shadow val="0"/>
        <u val="none"/>
        <vertAlign val="baseline"/>
        <sz val="12"/>
        <color auto="1"/>
        <name val="Calibri"/>
        <family val="2"/>
        <scheme val="minor"/>
      </font>
      <numFmt numFmtId="167" formatCode="#,##0\ ;\-#,##0\ ;&quot;-&quot;\ "/>
    </dxf>
    <dxf>
      <font>
        <b val="0"/>
        <i val="0"/>
        <strike val="0"/>
        <condense val="0"/>
        <extend val="0"/>
        <outline val="0"/>
        <shadow val="0"/>
        <u val="none"/>
        <vertAlign val="baseline"/>
        <sz val="12"/>
        <color auto="1"/>
        <name val="Calibri"/>
        <family val="2"/>
        <scheme val="minor"/>
      </font>
      <numFmt numFmtId="167" formatCode="#,##0\ ;\-#,##0\ ;&quot;-&quot;\ "/>
    </dxf>
    <dxf>
      <font>
        <b val="0"/>
        <i val="0"/>
        <strike val="0"/>
        <condense val="0"/>
        <extend val="0"/>
        <outline val="0"/>
        <shadow val="0"/>
        <u val="none"/>
        <vertAlign val="baseline"/>
        <sz val="12"/>
        <color auto="1"/>
        <name val="Calibri"/>
        <family val="2"/>
        <scheme val="minor"/>
      </font>
      <numFmt numFmtId="167" formatCode="#,##0\ ;\-#,##0\ ;&quot;-&quot;\ "/>
    </dxf>
    <dxf>
      <font>
        <b val="0"/>
        <i val="0"/>
        <strike val="0"/>
        <condense val="0"/>
        <extend val="0"/>
        <outline val="0"/>
        <shadow val="0"/>
        <u val="none"/>
        <vertAlign val="baseline"/>
        <sz val="12"/>
        <color auto="1"/>
        <name val="Calibri"/>
        <family val="2"/>
        <scheme val="minor"/>
      </font>
      <numFmt numFmtId="167" formatCode="#,##0\ ;\-#,##0\ ;&quot;-&quot;\ "/>
    </dxf>
    <dxf>
      <font>
        <b val="0"/>
        <i val="0"/>
        <strike val="0"/>
        <condense val="0"/>
        <extend val="0"/>
        <outline val="0"/>
        <shadow val="0"/>
        <u val="none"/>
        <vertAlign val="baseline"/>
        <sz val="12"/>
        <color auto="1"/>
        <name val="Calibri"/>
        <family val="2"/>
        <scheme val="minor"/>
      </font>
      <numFmt numFmtId="167" formatCode="#,##0\ ;\-#,##0\ ;&quot;-&quot;\ "/>
    </dxf>
    <dxf>
      <font>
        <b val="0"/>
        <i val="0"/>
        <strike val="0"/>
        <condense val="0"/>
        <extend val="0"/>
        <outline val="0"/>
        <shadow val="0"/>
        <u val="none"/>
        <vertAlign val="baseline"/>
        <sz val="12"/>
        <color auto="1"/>
        <name val="Calibri"/>
        <family val="2"/>
        <scheme val="minor"/>
      </font>
      <numFmt numFmtId="167" formatCode="#,##0\ ;\-#,##0\ ;&quot;-&quot;\ "/>
    </dxf>
    <dxf>
      <font>
        <b val="0"/>
        <i val="0"/>
        <strike val="0"/>
        <condense val="0"/>
        <extend val="0"/>
        <outline val="0"/>
        <shadow val="0"/>
        <u val="none"/>
        <vertAlign val="baseline"/>
        <sz val="12"/>
        <color auto="1"/>
        <name val="Calibri"/>
        <family val="2"/>
        <scheme val="minor"/>
      </font>
      <numFmt numFmtId="167" formatCode="#,##0\ ;\-#,##0\ ;&quot;-&quot;\ "/>
    </dxf>
    <dxf>
      <font>
        <b val="0"/>
        <i val="0"/>
        <strike val="0"/>
        <condense val="0"/>
        <extend val="0"/>
        <outline val="0"/>
        <shadow val="0"/>
        <u val="none"/>
        <vertAlign val="baseline"/>
        <sz val="12"/>
        <color auto="1"/>
        <name val="Calibri"/>
        <family val="2"/>
        <scheme val="minor"/>
      </font>
      <numFmt numFmtId="167" formatCode="#,##0\ ;\-#,##0\ ;&quot;-&quot;\ "/>
    </dxf>
    <dxf>
      <font>
        <b val="0"/>
        <i val="0"/>
        <strike val="0"/>
        <condense val="0"/>
        <extend val="0"/>
        <outline val="0"/>
        <shadow val="0"/>
        <u val="none"/>
        <vertAlign val="baseline"/>
        <sz val="12"/>
        <color auto="1"/>
        <name val="Calibri"/>
        <family val="2"/>
        <scheme val="minor"/>
      </font>
      <numFmt numFmtId="167" formatCode="#,##0\ ;\-#,##0\ ;&quot;-&quot;\ "/>
    </dxf>
    <dxf>
      <font>
        <b val="0"/>
        <i val="0"/>
        <strike val="0"/>
        <condense val="0"/>
        <extend val="0"/>
        <outline val="0"/>
        <shadow val="0"/>
        <u val="none"/>
        <vertAlign val="baseline"/>
        <sz val="12"/>
        <color auto="1"/>
        <name val="Calibri"/>
        <family val="2"/>
        <scheme val="minor"/>
      </font>
      <numFmt numFmtId="167" formatCode="#,##0\ ;\-#,##0\ ;&quot;-&quot;\ "/>
      <border diagonalUp="0" diagonalDown="0">
        <left/>
        <right style="thin">
          <color indexed="64"/>
        </right>
        <top/>
        <bottom/>
        <vertical/>
        <horizontal/>
      </border>
    </dxf>
    <dxf>
      <font>
        <b val="0"/>
        <i val="0"/>
        <strike val="0"/>
        <condense val="0"/>
        <extend val="0"/>
        <outline val="0"/>
        <shadow val="0"/>
        <u val="none"/>
        <vertAlign val="baseline"/>
        <sz val="12"/>
        <color auto="1"/>
        <name val="Calibri"/>
        <family val="2"/>
        <scheme val="minor"/>
      </font>
      <numFmt numFmtId="167" formatCode="#,##0\ ;\-#,##0\ ;&quot;-&quot;\ "/>
    </dxf>
    <dxf>
      <font>
        <b val="0"/>
        <i val="0"/>
        <strike val="0"/>
        <condense val="0"/>
        <extend val="0"/>
        <outline val="0"/>
        <shadow val="0"/>
        <u val="none"/>
        <vertAlign val="baseline"/>
        <sz val="12"/>
        <color auto="1"/>
        <name val="Calibri"/>
        <family val="2"/>
        <scheme val="minor"/>
      </font>
      <numFmt numFmtId="167" formatCode="#,##0\ ;\-#,##0\ ;&quot;-&quot;\ "/>
    </dxf>
    <dxf>
      <font>
        <b val="0"/>
        <i val="0"/>
        <strike val="0"/>
        <condense val="0"/>
        <extend val="0"/>
        <outline val="0"/>
        <shadow val="0"/>
        <u val="none"/>
        <vertAlign val="baseline"/>
        <sz val="12"/>
        <color auto="1"/>
        <name val="Calibri"/>
        <family val="2"/>
        <scheme val="minor"/>
      </font>
      <numFmt numFmtId="167" formatCode="#,##0\ ;\-#,##0\ ;&quot;-&quot;\ "/>
    </dxf>
    <dxf>
      <font>
        <b val="0"/>
        <i val="0"/>
        <strike val="0"/>
        <condense val="0"/>
        <extend val="0"/>
        <outline val="0"/>
        <shadow val="0"/>
        <u val="none"/>
        <vertAlign val="baseline"/>
        <sz val="12"/>
        <color auto="1"/>
        <name val="Calibri"/>
        <family val="2"/>
        <scheme val="minor"/>
      </font>
      <numFmt numFmtId="167" formatCode="#,##0\ ;\-#,##0\ ;&quot;-&quot;\ "/>
    </dxf>
    <dxf>
      <font>
        <b val="0"/>
        <i val="0"/>
        <strike val="0"/>
        <condense val="0"/>
        <extend val="0"/>
        <outline val="0"/>
        <shadow val="0"/>
        <u val="none"/>
        <vertAlign val="baseline"/>
        <sz val="12"/>
        <color auto="1"/>
        <name val="Calibri"/>
        <family val="2"/>
        <scheme val="minor"/>
      </font>
      <numFmt numFmtId="167" formatCode="#,##0\ ;\-#,##0\ ;&quot;-&quot;\ "/>
    </dxf>
    <dxf>
      <font>
        <b val="0"/>
        <i val="0"/>
        <strike val="0"/>
        <condense val="0"/>
        <extend val="0"/>
        <outline val="0"/>
        <shadow val="0"/>
        <u val="none"/>
        <vertAlign val="baseline"/>
        <sz val="12"/>
        <color auto="1"/>
        <name val="Calibri"/>
        <family val="2"/>
        <scheme val="minor"/>
      </font>
      <alignment horizontal="lef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dxf>
    <dxf>
      <font>
        <b/>
        <i val="0"/>
        <strike val="0"/>
        <condense val="0"/>
        <extend val="0"/>
        <outline val="0"/>
        <shadow val="0"/>
        <u val="none"/>
        <vertAlign val="baseline"/>
        <sz val="12"/>
        <color auto="1"/>
        <name val="Calibri"/>
        <family val="2"/>
        <scheme val="minor"/>
      </font>
      <numFmt numFmtId="3" formatCode="#,##0"/>
      <alignment horizontal="right" vertical="bottom" textRotation="0" wrapText="1" indent="0" justifyLastLine="0" shrinkToFit="0" readingOrder="0"/>
    </dxf>
    <dxf>
      <font>
        <b val="0"/>
        <i/>
        <strike val="0"/>
        <condense val="0"/>
        <extend val="0"/>
        <outline val="0"/>
        <shadow val="0"/>
        <u val="none"/>
        <vertAlign val="baseline"/>
        <sz val="12"/>
        <color auto="1"/>
        <name val="Calibri"/>
        <family val="2"/>
        <scheme val="minor"/>
      </font>
      <numFmt numFmtId="168" formatCode="\+0.0\ ;\-0.0\ ;&quot;-&quot;\ "/>
      <fill>
        <patternFill patternType="solid">
          <fgColor indexed="64"/>
          <bgColor theme="0" tint="-4.9989318521683403E-2"/>
        </patternFill>
      </fill>
      <alignment horizontal="right" vertical="bottom" textRotation="0" wrapText="0" indent="0" justifyLastLine="0" shrinkToFit="0" readingOrder="0"/>
      <border diagonalUp="0" diagonalDown="0" outline="0">
        <left/>
        <right style="thin">
          <color indexed="64"/>
        </right>
        <top/>
        <bottom style="thin">
          <color indexed="64"/>
        </bottom>
      </border>
      <protection locked="1" hidden="1"/>
    </dxf>
    <dxf>
      <font>
        <b val="0"/>
        <i val="0"/>
        <strike val="0"/>
        <condense val="0"/>
        <extend val="0"/>
        <outline val="0"/>
        <shadow val="0"/>
        <u val="none"/>
        <vertAlign val="baseline"/>
        <sz val="12"/>
        <color auto="1"/>
        <name val="Calibri"/>
        <family val="2"/>
        <scheme val="minor"/>
      </font>
      <numFmt numFmtId="167" formatCode="#,##0\ ;\-#,##0\ ;&quot;-&quot;\ "/>
      <fill>
        <patternFill patternType="solid">
          <fgColor indexed="64"/>
          <bgColor indexed="9"/>
        </patternFill>
      </fill>
      <alignment horizontal="right"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 ;\-#,##0\ ;&quot;-&quot;\ "/>
      <fill>
        <patternFill patternType="solid">
          <fgColor indexed="64"/>
          <bgColor indexed="9"/>
        </patternFill>
      </fill>
      <alignment horizontal="right"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 ;\-#,##0\ ;&quot;-&quot;\ "/>
      <fill>
        <patternFill patternType="solid">
          <fgColor indexed="64"/>
          <bgColor indexed="9"/>
        </patternFill>
      </fill>
      <alignment horizontal="right"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 ;\-#,##0\ ;&quot;-&quot;\ "/>
      <fill>
        <patternFill patternType="solid">
          <fgColor indexed="64"/>
          <bgColor indexed="9"/>
        </patternFill>
      </fill>
      <alignment horizontal="right"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 ;\-#,##0\ ;&quot;-&quot;\ "/>
      <fill>
        <patternFill patternType="solid">
          <fgColor indexed="64"/>
          <bgColor indexed="9"/>
        </patternFill>
      </fill>
      <alignment horizontal="right"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 ;\-#,##0\ ;&quot;-&quot;\ "/>
      <fill>
        <patternFill patternType="solid">
          <fgColor indexed="64"/>
          <bgColor indexed="9"/>
        </patternFill>
      </fill>
      <alignment horizontal="right"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 ;\-#,##0\ ;&quot;-&quot;\ "/>
      <fill>
        <patternFill patternType="solid">
          <fgColor indexed="64"/>
          <bgColor indexed="9"/>
        </patternFill>
      </fill>
      <alignment horizontal="right"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 ;\-#,##0\ ;&quot;-&quot;\ "/>
      <fill>
        <patternFill patternType="solid">
          <fgColor indexed="64"/>
          <bgColor indexed="9"/>
        </patternFill>
      </fill>
      <alignment horizontal="right"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 ;\-#,##0\ ;&quot;-&quot;\ "/>
      <fill>
        <patternFill patternType="solid">
          <fgColor indexed="64"/>
          <bgColor indexed="9"/>
        </patternFill>
      </fill>
      <alignment horizontal="right" textRotation="0" wrapText="0" indent="0" justifyLastLine="0" shrinkToFit="0" readingOrder="0"/>
      <protection locked="1" hidden="1"/>
    </dxf>
    <dxf>
      <font>
        <b val="0"/>
        <i/>
        <strike val="0"/>
        <condense val="0"/>
        <extend val="0"/>
        <outline val="0"/>
        <shadow val="0"/>
        <u val="none"/>
        <vertAlign val="baseline"/>
        <sz val="12"/>
        <color auto="1"/>
        <name val="Calibri"/>
        <family val="2"/>
        <scheme val="minor"/>
      </font>
      <numFmt numFmtId="168" formatCode="\+0.0\ ;\-0.0\ ;&quot;-&quot;\ "/>
      <fill>
        <patternFill patternType="solid">
          <fgColor indexed="64"/>
          <bgColor theme="0" tint="-4.9989318521683403E-2"/>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2"/>
        <color auto="1"/>
        <name val="Calibri"/>
        <family val="2"/>
        <scheme val="minor"/>
      </font>
      <numFmt numFmtId="167" formatCode="#,##0\ ;\-#,##0\ ;&quot;-&quot;\ "/>
      <fill>
        <patternFill patternType="solid">
          <fgColor indexed="64"/>
          <bgColor indexed="9"/>
        </patternFill>
      </fill>
    </dxf>
    <dxf>
      <font>
        <b val="0"/>
        <i val="0"/>
        <strike val="0"/>
        <condense val="0"/>
        <extend val="0"/>
        <outline val="0"/>
        <shadow val="0"/>
        <u val="none"/>
        <vertAlign val="baseline"/>
        <sz val="12"/>
        <color auto="1"/>
        <name val="Calibri"/>
        <family val="2"/>
        <scheme val="minor"/>
      </font>
      <numFmt numFmtId="167" formatCode="#,##0\ ;\-#,##0\ ;&quot;-&quot;\ "/>
      <fill>
        <patternFill patternType="solid">
          <fgColor indexed="64"/>
          <bgColor indexed="9"/>
        </patternFill>
      </fill>
      <border diagonalUp="0" diagonalDown="0">
        <left/>
        <right/>
        <top/>
        <bottom style="thin">
          <color indexed="64"/>
        </bottom>
        <vertical/>
        <horizontal/>
      </border>
    </dxf>
    <dxf>
      <font>
        <b/>
        <i val="0"/>
        <strike val="0"/>
        <condense val="0"/>
        <extend val="0"/>
        <outline val="0"/>
        <shadow val="0"/>
        <u val="none"/>
        <vertAlign val="baseline"/>
        <sz val="12"/>
        <color auto="1"/>
        <name val="Calibri"/>
        <family val="2"/>
        <scheme val="minor"/>
      </font>
      <fill>
        <patternFill patternType="solid">
          <fgColor indexed="64"/>
          <bgColor indexed="9"/>
        </patternFill>
      </fill>
      <alignment horizontal="left" vertical="bottom" textRotation="0" wrapText="0" indent="0" justifyLastLine="0" shrinkToFit="0" readingOrder="0"/>
      <protection locked="1" hidden="1"/>
    </dxf>
    <dxf>
      <border outline="0">
        <right style="thin">
          <color indexed="64"/>
        </right>
        <top style="thin">
          <color indexed="64"/>
        </top>
        <bottom style="thin">
          <color indexed="64"/>
        </bottom>
      </border>
    </dxf>
    <dxf>
      <font>
        <b val="0"/>
        <i val="0"/>
        <strike val="0"/>
        <condense val="0"/>
        <extend val="0"/>
        <outline val="0"/>
        <shadow val="0"/>
        <u val="none"/>
        <vertAlign val="baseline"/>
        <sz val="12"/>
        <color auto="1"/>
        <name val="Calibri"/>
        <family val="2"/>
        <scheme val="minor"/>
      </font>
      <fill>
        <patternFill patternType="solid">
          <fgColor indexed="64"/>
          <bgColor indexed="9"/>
        </patternFill>
      </fill>
    </dxf>
    <dxf>
      <border outline="0">
        <bottom style="medium">
          <color indexed="64"/>
        </bottom>
      </border>
    </dxf>
    <dxf>
      <font>
        <b/>
        <i val="0"/>
        <strike val="0"/>
        <condense val="0"/>
        <extend val="0"/>
        <outline val="0"/>
        <shadow val="0"/>
        <u val="none"/>
        <vertAlign val="baseline"/>
        <sz val="12"/>
        <color auto="1"/>
        <name val="Calibri"/>
        <family val="2"/>
        <scheme val="minor"/>
      </font>
      <numFmt numFmtId="0" formatCode="General"/>
      <fill>
        <patternFill patternType="solid">
          <fgColor indexed="64"/>
          <bgColor indexed="9"/>
        </patternFill>
      </fill>
      <alignment horizontal="right" vertical="bottom" textRotation="0" wrapText="1" indent="0" justifyLastLine="0" shrinkToFit="0" readingOrder="0"/>
    </dxf>
    <dxf>
      <alignment horizontal="left" vertical="top" textRotation="0" wrapText="1" indent="0" justifyLastLine="0" shrinkToFit="0" readingOrder="0"/>
    </dxf>
    <dxf>
      <alignment vertical="top" textRotation="0" wrapText="1" indent="0" justifyLastLine="0" shrinkToFit="0" readingOrder="0"/>
    </dxf>
    <dxf>
      <alignment vertical="top" textRotation="0" wrapText="1" indent="0" justifyLastLine="0" shrinkToFit="0" readingOrder="0"/>
    </dxf>
    <dxf>
      <alignment horizontal="general" vertical="center" textRotation="0" wrapText="0" indent="0" justifyLastLine="0" shrinkToFit="0" readingOrder="0"/>
      <protection locked="1" hidden="0"/>
    </dxf>
    <dxf>
      <alignment horizontal="general" vertical="center" textRotation="0" wrapText="0" indent="0" justifyLastLine="0" shrinkToFit="0" readingOrder="0"/>
      <protection locked="1" hidden="0"/>
    </dxf>
    <dxf>
      <alignment horizontal="general" vertical="center" textRotation="0" wrapText="0" indent="0" justifyLastLine="0" shrinkToFit="0" readingOrder="0"/>
      <protection locked="1"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orp.beis.gov.uk\u\Decc-UniDrv\Statistics\Publications\Energy%20Trends\Tables\Gas\ET%204.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
      <sheetName val="Contents"/>
      <sheetName val="Notes"/>
      <sheetName val="Commentary"/>
      <sheetName val="Main Table (GWh)"/>
      <sheetName val="Annual (GWh)"/>
      <sheetName val="Quarter (GWh)"/>
      <sheetName val="Month (GWh)"/>
      <sheetName val="Calculation (GWh)"/>
      <sheetName val="Main Table (Million m3)"/>
      <sheetName val="Annual (Million m3)"/>
      <sheetName val="Quarter (Million m3)"/>
      <sheetName val="Month (Million m3)"/>
      <sheetName val="Calculation (MM3)"/>
      <sheetName val="Calorific Values"/>
      <sheetName val="Calculation (GWh)_hide"/>
      <sheetName val="Cover_Sheet1"/>
      <sheetName val="Main_Table_(GWh)1"/>
      <sheetName val="Annual_(GWh)1"/>
      <sheetName val="Quarter_(GWh)1"/>
      <sheetName val="Month_(GWh)1"/>
      <sheetName val="Calculation_(GWh)1"/>
      <sheetName val="Main_Table_(Million_m3)1"/>
      <sheetName val="Annual_(Million_m3)1"/>
      <sheetName val="Quarter_(Million_m3)1"/>
      <sheetName val="Month_(Million_m3)1"/>
      <sheetName val="Calculation_(MM3)1"/>
      <sheetName val="Calorific_Values1"/>
      <sheetName val="Calculation_(GWh)_hide1"/>
      <sheetName val="Cover_Sheet"/>
      <sheetName val="Main_Table_(GWh)"/>
      <sheetName val="Annual_(GWh)"/>
      <sheetName val="Quarter_(GWh)"/>
      <sheetName val="Month_(GWh)"/>
      <sheetName val="Calculation_(GWh)"/>
      <sheetName val="Main_Table_(Million_m3)"/>
      <sheetName val="Annual_(Million_m3)"/>
      <sheetName val="Quarter_(Million_m3)"/>
      <sheetName val="Month_(Million_m3)"/>
      <sheetName val="Calculation_(MM3)"/>
      <sheetName val="Calorific_Values"/>
      <sheetName val="Calculation_(GWh)_hide"/>
      <sheetName val="Cover_Sheet2"/>
      <sheetName val="Main_Table_(GWh)2"/>
      <sheetName val="Annual_(GWh)2"/>
      <sheetName val="Quarter_(GWh)2"/>
      <sheetName val="Month_(GWh)2"/>
      <sheetName val="Calculation_(GWh)2"/>
      <sheetName val="Main_Table_(Million_m3)2"/>
      <sheetName val="Annual_(Million_m3)2"/>
      <sheetName val="Quarter_(Million_m3)2"/>
      <sheetName val="Month_(Million_m3)2"/>
      <sheetName val="Calculation_(MM3)2"/>
      <sheetName val="Calorific_Values2"/>
      <sheetName val="Calculation_(GWh)_hide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675FA612-44D2-420E-A0E1-E376B69B1CAF}" name="Contents5" displayName="Contents5" ref="A4:B11" totalsRowShown="0" dataDxfId="170" headerRowCellStyle="Heading 2" dataCellStyle="Hyperlink">
  <tableColumns count="2">
    <tableColumn id="1" xr3:uid="{E49F2D2F-C566-42AF-ABAA-E07EE4C44131}" name="Worksheet description" dataDxfId="169" dataCellStyle="Normal 4"/>
    <tableColumn id="2" xr3:uid="{5916BCFD-CCB1-4A63-ADFB-5BCBE120286B}" name="Link" dataDxfId="168" dataCellStyle="Hyperlink"/>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D060B0EB-7143-4E7C-9678-C0FF782B5755}" name="Notes" displayName="Notes" ref="A4:B7" totalsRowShown="0" dataDxfId="167" headerRowCellStyle="Heading 2">
  <tableColumns count="2">
    <tableColumn id="1" xr3:uid="{78CED3D1-3326-4B98-A7D9-0AD5792C445E}" name="Note " dataDxfId="166" dataCellStyle="Normal 4"/>
    <tableColumn id="2" xr3:uid="{D7D741AD-FAD9-458E-AC6E-92046E3B30EB}" name="Description" dataDxfId="165" dataCellStyle="Normal 4"/>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2AE06D65-6C06-4704-8D96-DA75575D3036}" name="Table2.2_coke_and_manufactured_solid_fuels_supply_and_consumption_main_table_data_thousand_tonnes" displayName="Table2.2_coke_and_manufactured_solid_fuels_supply_and_consumption_main_table_data_thousand_tonnes" ref="A6:N26" totalsRowShown="0" headerRowDxfId="164" dataDxfId="162" headerRowBorderDxfId="163" tableBorderDxfId="161" headerRowCellStyle="Comma">
  <tableColumns count="14">
    <tableColumn id="1" xr3:uid="{3697E10F-C6B5-41F5-8694-09134FBB58B7}" name="Statistic" dataDxfId="160"/>
    <tableColumn id="3" xr3:uid="{9FEA7201-3D7A-4D0E-BF4B-0F0A07A4DC47}" name="2024" dataDxfId="159">
      <calculatedColumnFormula>INDIRECT(Calculation!F7,FALSE)</calculatedColumnFormula>
    </tableColumn>
    <tableColumn id="4" xr3:uid="{A798EA4F-D96F-40A4-AF4C-9C9AD5FE7730}" name="2025 [provisional]" dataDxfId="158">
      <calculatedColumnFormula>INDIRECT(Calculation!G7,FALSE)</calculatedColumnFormula>
    </tableColumn>
    <tableColumn id="5" xr3:uid="{A2D2CA1A-2C82-45D6-8AC6-F75958F9BDA4}" name="per cent change" dataDxfId="157"/>
    <tableColumn id="6" xr3:uid="{BA84B9CD-A533-4C9C-8D73-C93503CA8A95}" name="2024 1st            quarter" dataDxfId="156"/>
    <tableColumn id="7" xr3:uid="{4F3992C6-FD30-44EA-86B4-4C38522A4AD4}" name="2024 2nd            quarter" dataDxfId="155"/>
    <tableColumn id="8" xr3:uid="{C0A2B351-C295-4D20-9622-814C49B79C2B}" name="2024 3rd            quarter" dataDxfId="154"/>
    <tableColumn id="9" xr3:uid="{5289E8D5-D84A-4812-91C1-BFEBF2D9642B}" name="2024 4th            quarter" dataDxfId="153"/>
    <tableColumn id="10" xr3:uid="{E5A95116-E1A5-4C36-B2CF-D98193FCE333}" name="2025 1st            quarter" dataDxfId="152"/>
    <tableColumn id="11" xr3:uid="{C3C500B8-BB5B-4D4D-A156-DEEC5428C283}" name="2025 2nd            quarter" dataDxfId="151"/>
    <tableColumn id="12" xr3:uid="{BFF30A7D-04A3-4800-88FF-90FBE2B27DE1}" name="2025 3rd            quarter" dataDxfId="150">
      <calculatedColumnFormula>+INDIRECT(Calculation!N36,FALSE)</calculatedColumnFormula>
    </tableColumn>
    <tableColumn id="13" xr3:uid="{39CB6ECC-A953-4A89-98E0-345742C1ECC1}" name="2025 4th            quarter" dataDxfId="149">
      <calculatedColumnFormula>+INDIRECT(Calculation!O36,FALSE)</calculatedColumnFormula>
    </tableColumn>
    <tableColumn id="14" xr3:uid="{02C392DD-C45D-487B-9B61-1D67A987F22A}" name="2026 1st            quarter [provisional]" dataDxfId="148">
      <calculatedColumnFormula>+INDIRECT(Calculation!P36,FALSE)</calculatedColumnFormula>
    </tableColumn>
    <tableColumn id="15" xr3:uid="{FC5CC6A0-89EC-4F7B-B236-9B37CF5227CD}" name="per cent change (note 3)" dataDxfId="147">
      <calculatedColumnFormula>IF(((M7-I7)/I7)*100&gt;100,"(+)  ",IF(((M7-I7)/I7)*100&lt;-100,"(-)  ",IF(ROUND((((M7-I7)/I7)*100),1)=0,"-  ",((M7-I7)/I7)*100)))</calculatedColumnFormula>
    </tableColumn>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2B6E9F3D-E5E7-41AA-A67F-2CF4C602EF39}" name="Table2.2_coke_and_manufactured_solid_fuels_supply_and_consumption_annual_data_thousand_tonnes" displayName="Table2.2_coke_and_manufactured_solid_fuels_supply_and_consumption_annual_data_thousand_tonnes" ref="A4:AC24" totalsRowShown="0" headerRowDxfId="146" dataDxfId="145">
  <tableColumns count="29">
    <tableColumn id="1" xr3:uid="{C32E3699-B219-49A0-A9A4-0C4C31430396}" name="Statistic" dataDxfId="144"/>
    <tableColumn id="3" xr3:uid="{FDE414EC-2E0B-46D3-B112-8BC40D143EF9}" name="1998" dataDxfId="143"/>
    <tableColumn id="4" xr3:uid="{18E66536-2621-4E9A-9E12-57A02BEEE1F0}" name="1999" dataDxfId="142"/>
    <tableColumn id="5" xr3:uid="{98C79072-DEFC-4900-B862-A099AEEAF7AE}" name="2000" dataDxfId="141"/>
    <tableColumn id="6" xr3:uid="{FF0E45F7-1564-4D46-BC6A-4F6DD6CA9EA7}" name="2001" dataDxfId="140"/>
    <tableColumn id="7" xr3:uid="{437DEEC2-7547-41CC-811C-A4A5A86DD180}" name="2002" dataDxfId="139"/>
    <tableColumn id="8" xr3:uid="{D07A2F7D-BE4B-465C-BFE3-AE3DD0495D3D}" name="2003" dataDxfId="138"/>
    <tableColumn id="9" xr3:uid="{0D7AF08D-BC5D-49FC-B41E-23DC5F54CF40}" name="2004" dataDxfId="137"/>
    <tableColumn id="10" xr3:uid="{A8466116-A584-4943-A405-05E5F0B137C5}" name="2005" dataDxfId="136"/>
    <tableColumn id="11" xr3:uid="{D6824B78-F7D4-4841-BC0C-7A4588100EFE}" name="2006" dataDxfId="135"/>
    <tableColumn id="12" xr3:uid="{94C783B8-40DD-4EDF-9670-570CE8812594}" name="2007" dataDxfId="134"/>
    <tableColumn id="2" xr3:uid="{A4E89008-3C89-4DC5-8C9C-2F7E8935CC21}" name="2008" dataDxfId="133"/>
    <tableColumn id="13" xr3:uid="{20128EED-6DF1-4EC8-AD2D-3DF96AF03EAB}" name="2009" dataDxfId="132"/>
    <tableColumn id="14" xr3:uid="{2D346A8E-A328-4DE7-B926-87559E1FB1AE}" name="2010" dataDxfId="131"/>
    <tableColumn id="15" xr3:uid="{D280A9C7-ABA6-4C1B-A2E9-69962F325BBE}" name="2011" dataDxfId="130"/>
    <tableColumn id="16" xr3:uid="{3E64A0E7-62D4-477B-A1F2-FCD23310B0D9}" name="2012" dataDxfId="129"/>
    <tableColumn id="17" xr3:uid="{26637087-C8F4-41CB-BD38-2326261412B1}" name="2013" dataDxfId="128"/>
    <tableColumn id="18" xr3:uid="{CD5D646C-3B4A-4FBF-BCAD-E2D6C7D2D2F0}" name="2014" dataDxfId="127"/>
    <tableColumn id="19" xr3:uid="{9E725383-43E5-44C8-89CB-0C218D2710AF}" name="2015" dataDxfId="126"/>
    <tableColumn id="20" xr3:uid="{2DFF6D8E-8278-4FEE-9801-EF4F8ADB4259}" name="2016" dataDxfId="125"/>
    <tableColumn id="21" xr3:uid="{B0A7DC45-AAB4-4860-B9B0-F7345D977868}" name="2017" dataDxfId="124"/>
    <tableColumn id="22" xr3:uid="{2F5361F1-01F2-45B0-8EE2-BFBC783055F8}" name="2018" dataDxfId="123"/>
    <tableColumn id="23" xr3:uid="{E6B0FC99-8AA0-4BDE-9335-B42B20FE9F59}" name="2019" dataDxfId="122"/>
    <tableColumn id="24" xr3:uid="{A2B0B179-25AB-4C6E-A25C-D0099B200CF1}" name="2020" dataDxfId="121"/>
    <tableColumn id="25" xr3:uid="{ABED4CEF-884D-4D5A-8409-47D2E9B3E38D}" name="2021" dataDxfId="120">
      <calculatedColumnFormula>SUM(Quarter!CP6:CS6)</calculatedColumnFormula>
    </tableColumn>
    <tableColumn id="26" xr3:uid="{68A5A25C-CB56-480E-906D-122A88730E85}" name="2022" dataDxfId="119">
      <calculatedColumnFormula>SUM(Quarter!CT6:CW6)</calculatedColumnFormula>
    </tableColumn>
    <tableColumn id="27" xr3:uid="{EB5E7CFC-116E-43D6-919E-42C3A28ECEA5}" name="2023" dataDxfId="118">
      <calculatedColumnFormula>SUM(Quarter!CX6:DA6)</calculatedColumnFormula>
    </tableColumn>
    <tableColumn id="28" xr3:uid="{8B58736D-B00F-4D9B-9940-7A6F071B9547}" name="2024" dataDxfId="117">
      <calculatedColumnFormula>SUM(Quarter!DB6:DE6)</calculatedColumnFormula>
    </tableColumn>
    <tableColumn id="29" xr3:uid="{8F053E56-896F-4DB6-9043-54F4B5B2476E}" name="2025 [provisional]" dataDxfId="116">
      <calculatedColumnFormula>SUM(Quarter!DF6:DI6)</calculatedColumnFormula>
    </tableColumn>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1CBF72CA-5A6F-4660-8124-05D76B9CD34B}" name="Table2.2_coke_and_manufactured_solid_fuels_supply_and_consumption_quarterly_data_thousand_tonnes" displayName="Table2.2_coke_and_manufactured_solid_fuels_supply_and_consumption_quarterly_data_thousand_tonnes" ref="A5:DJ25" totalsRowShown="0" headerRowDxfId="115" dataDxfId="114">
  <tableColumns count="114">
    <tableColumn id="1" xr3:uid="{90B62DA8-FAFD-4C5B-9C2C-1381E48B0736}" name="Statistic" dataDxfId="113"/>
    <tableColumn id="2" xr3:uid="{4F8A788D-2FEC-4402-A520-048D48BCC053}" name="1998 1st quarter" dataDxfId="112"/>
    <tableColumn id="3" xr3:uid="{7E993A91-B221-4451-A0C7-B7289DB6F159}" name="1998 2nd quarter" dataDxfId="111"/>
    <tableColumn id="4" xr3:uid="{24EA70F6-8578-41EE-A023-BE4D3EADF8B6}" name="1998 3rd quarter" dataDxfId="110"/>
    <tableColumn id="5" xr3:uid="{C4CEC824-4073-47C7-947D-9934F97FEF71}" name="1998 4th quarter" dataDxfId="109"/>
    <tableColumn id="6" xr3:uid="{7FE7701E-E457-48D6-8007-CEFE485104D7}" name="1999 1st quarter" dataDxfId="108"/>
    <tableColumn id="7" xr3:uid="{2D16AA7D-3572-478A-BA72-FA01569B9075}" name="1999 2nd quarter" dataDxfId="107"/>
    <tableColumn id="8" xr3:uid="{6542EAF5-C15C-404D-BFD9-72669403D175}" name="1999 3rd quarter" dataDxfId="106"/>
    <tableColumn id="9" xr3:uid="{86487D20-3CC8-4C4F-B741-AE184616477A}" name="1999 4th quarter" dataDxfId="105"/>
    <tableColumn id="10" xr3:uid="{6308A89F-E2B2-4902-A405-E34DBDAD75D6}" name="2000 1st quarter" dataDxfId="104"/>
    <tableColumn id="11" xr3:uid="{B5660C3D-29E5-4BD7-8CAD-68C9F6BD3640}" name="2000 2nd quarter" dataDxfId="103"/>
    <tableColumn id="12" xr3:uid="{16C2363E-63CE-4891-A872-A1B4513A1A9C}" name="2000 3rd quarter" dataDxfId="102"/>
    <tableColumn id="13" xr3:uid="{F6179353-051D-4E15-AE90-AB141DF3EB9A}" name="2000 4th quarter" dataDxfId="101"/>
    <tableColumn id="14" xr3:uid="{2D6E0949-C588-4F78-98A6-FE954F8EA948}" name="2001 1st quarter" dataDxfId="100"/>
    <tableColumn id="15" xr3:uid="{17D52BC9-C499-4044-A369-929243B14B88}" name="2001 2nd quarter" dataDxfId="99"/>
    <tableColumn id="16" xr3:uid="{2EADFF6F-7D1B-4CAE-A5A2-7461E67D75EE}" name="2001 3rd quarter" dataDxfId="98"/>
    <tableColumn id="17" xr3:uid="{58CDE1CC-3291-4252-B2DF-1E4BCF42F007}" name="2001 4th quarter" dataDxfId="97"/>
    <tableColumn id="18" xr3:uid="{651E0F92-C190-430F-BC63-586EDC605948}" name="2002 1st quarter" dataDxfId="96"/>
    <tableColumn id="19" xr3:uid="{C6855B44-99AC-47C5-8F33-7F4E248F0093}" name="2002 2nd quarter" dataDxfId="95"/>
    <tableColumn id="20" xr3:uid="{83215045-D780-424F-8C31-1D78DAF029F7}" name="2002 3rd quarter" dataDxfId="94"/>
    <tableColumn id="21" xr3:uid="{0E88832F-7618-4137-B7D9-C74BC16BA961}" name="2002 4th quarter" dataDxfId="93"/>
    <tableColumn id="22" xr3:uid="{9EE4F2A4-69C3-47E9-89EC-1548CC4F2CFF}" name="2003 1st quarter" dataDxfId="92"/>
    <tableColumn id="23" xr3:uid="{C3492F25-F860-4CF0-A4E4-6A46CB96B1A5}" name="2003 2nd quarter" dataDxfId="91"/>
    <tableColumn id="24" xr3:uid="{AD582213-06E5-4F99-B917-362EC5BD56BC}" name="2003 3rd quarter" dataDxfId="90"/>
    <tableColumn id="25" xr3:uid="{C8A7A8ED-A1E7-4483-8772-908822443F21}" name="2003 4th quarter" dataDxfId="89"/>
    <tableColumn id="26" xr3:uid="{DEFA49BB-41F0-418B-88A3-DB91599B9890}" name="2004 1st quarter" dataDxfId="88"/>
    <tableColumn id="27" xr3:uid="{B0439520-61C0-4EAB-A988-2D8070D0B387}" name="2004 2nd quarter" dataDxfId="87"/>
    <tableColumn id="28" xr3:uid="{847A5B13-72A4-46A5-B98B-F968CF8D37CA}" name="2004 3rd quarter" dataDxfId="86"/>
    <tableColumn id="29" xr3:uid="{E943EA2D-B814-4AB8-8DFE-8D26EFCB7853}" name="2004 4th quarter" dataDxfId="85"/>
    <tableColumn id="30" xr3:uid="{9977E5E1-54ED-4B7E-8076-CF5AAB711A64}" name="2005 1st quarter" dataDxfId="84"/>
    <tableColumn id="31" xr3:uid="{93A53502-9BA5-4C48-8218-5B2EFAC27ED8}" name="2005 2nd quarter" dataDxfId="83"/>
    <tableColumn id="32" xr3:uid="{5F927D0D-4C1A-4AC2-ABE7-D285D20E4727}" name="2005 3rd quarter" dataDxfId="82"/>
    <tableColumn id="33" xr3:uid="{45F9E277-E82C-4A5A-A08C-3765E1B830A1}" name="2005 4th quarter" dataDxfId="81"/>
    <tableColumn id="34" xr3:uid="{FBFDD337-47D2-4D6B-9B81-46C1817CC323}" name="2006 1st quarter" dataDxfId="80"/>
    <tableColumn id="35" xr3:uid="{252A23CD-C003-4F75-A951-CA477A60C71B}" name="2006 2nd quarter" dataDxfId="79"/>
    <tableColumn id="36" xr3:uid="{C4974C04-AB76-47A6-BB53-41BD892A65E1}" name="2006 3rd quarter" dataDxfId="78"/>
    <tableColumn id="37" xr3:uid="{4A1ECB91-4BB2-4463-BFC2-EDEA6E7BFA2A}" name="2006 4th quarter" dataDxfId="77"/>
    <tableColumn id="38" xr3:uid="{071037ED-7036-4C8D-82F3-95FF1AE39E2D}" name="2007 1st quarter" dataDxfId="76"/>
    <tableColumn id="39" xr3:uid="{9E2C1FB5-A235-4B70-8963-DF23B6B85DDF}" name="2007 2nd quarter" dataDxfId="75"/>
    <tableColumn id="40" xr3:uid="{16100228-A44A-4F2C-BEB6-6BEEA74A0C1E}" name="2007 3rd quarter" dataDxfId="74"/>
    <tableColumn id="41" xr3:uid="{388DCA39-4EF8-4BF0-8339-690E2E5C5859}" name="2007 4th quarter" dataDxfId="73"/>
    <tableColumn id="42" xr3:uid="{10E47ECC-AA3C-450A-8BE5-CA0D92749476}" name="2008 1st quarter" dataDxfId="72"/>
    <tableColumn id="43" xr3:uid="{498FD7D2-BA9F-46C8-B1AE-17E31C8688AD}" name="2008 2nd quarter" dataDxfId="71"/>
    <tableColumn id="44" xr3:uid="{8AA0FDC4-EFD8-4A0C-9B0C-7C447B03DA78}" name="2008 3rd quarter" dataDxfId="70"/>
    <tableColumn id="45" xr3:uid="{19356D99-6F7B-4961-9FD8-612DAFDFEFB8}" name="2008 4th quarter" dataDxfId="69"/>
    <tableColumn id="46" xr3:uid="{90DD637F-BCD2-4DEF-87AC-D777818F22B3}" name="2009 1st quarter" dataDxfId="68"/>
    <tableColumn id="47" xr3:uid="{ED4AF6BA-C0F1-46E1-B0B4-41EC5B7FE49D}" name="2009 2nd quarter" dataDxfId="67"/>
    <tableColumn id="48" xr3:uid="{C00F087D-0672-4283-8D14-58978204D31F}" name="2009 3rd quarter" dataDxfId="66"/>
    <tableColumn id="49" xr3:uid="{1B6DB6D6-521B-4E31-A08E-24524989B05B}" name="2009 4th quarter" dataDxfId="65"/>
    <tableColumn id="50" xr3:uid="{12DA24B5-EAE7-4156-ACCF-32091FD494E4}" name="2010 1st quarter" dataDxfId="64"/>
    <tableColumn id="51" xr3:uid="{483D42C0-E85E-4F67-89BC-49C277613F12}" name="2010 2nd quarter" dataDxfId="63"/>
    <tableColumn id="52" xr3:uid="{5517B9CB-FE6E-413A-AE52-9D8EF79925CA}" name="2010 3rd quarter" dataDxfId="62"/>
    <tableColumn id="53" xr3:uid="{64211095-153E-403B-B050-3A1810264EB5}" name="2010 4th quarter" dataDxfId="61"/>
    <tableColumn id="54" xr3:uid="{A3981D4B-BB15-4841-BA8E-7B292F0C93DE}" name="2011 1st quarter" dataDxfId="60"/>
    <tableColumn id="55" xr3:uid="{32FF88A5-553F-45DB-9946-6F7CF32E31BA}" name="2011 2nd quarter" dataDxfId="59"/>
    <tableColumn id="56" xr3:uid="{8BC2A4D9-12A9-4DF7-9FE1-0D04847C9404}" name="2011 3rd quarter" dataDxfId="58"/>
    <tableColumn id="57" xr3:uid="{FFFC481B-518F-49AD-8301-233077608335}" name="2011 4th quarter" dataDxfId="57"/>
    <tableColumn id="58" xr3:uid="{06DBEFEB-F771-421F-9589-00653EF23388}" name="2012 1st quarter" dataDxfId="56"/>
    <tableColumn id="59" xr3:uid="{7CC9DC10-2852-4824-B59B-36152F3CF63F}" name="2012 2nd quarter" dataDxfId="55"/>
    <tableColumn id="60" xr3:uid="{4DB5025E-6663-4F4C-83A9-3C9469117F92}" name="2012 3rd quarter" dataDxfId="54"/>
    <tableColumn id="61" xr3:uid="{1EB00FFA-49F8-459F-8E9D-4A84ED473B71}" name="2012 4th quarter" dataDxfId="53"/>
    <tableColumn id="62" xr3:uid="{B09EE65B-F6B3-497C-868C-F695AF974DAB}" name="2013 1st quarter" dataDxfId="52"/>
    <tableColumn id="63" xr3:uid="{C9781ADA-3DC3-4037-8D17-BB079B7F455C}" name="2013 2nd quarter" dataDxfId="51"/>
    <tableColumn id="64" xr3:uid="{0836EF49-0D0F-4650-A076-3059ADD06F36}" name="2013 3rd quarter" dataDxfId="50"/>
    <tableColumn id="65" xr3:uid="{FDBB9EA6-1F2B-4A79-9E55-0965F600E6FF}" name="2013 4th quarter" dataDxfId="49"/>
    <tableColumn id="66" xr3:uid="{D9ABD2D1-A8DF-494D-A776-F6904EBF3010}" name="2014 1st quarter" dataDxfId="48"/>
    <tableColumn id="67" xr3:uid="{55A38BDF-3C99-4F63-B344-A589849D8563}" name="2014 2nd quarter" dataDxfId="47"/>
    <tableColumn id="68" xr3:uid="{59DE9CD8-C47D-4FBF-AF33-EF6EB4D9BC85}" name="2014 3rd quarter" dataDxfId="46"/>
    <tableColumn id="69" xr3:uid="{196D8F66-708E-4879-9D11-DB68E149785B}" name="2014 4th quarter" dataDxfId="45"/>
    <tableColumn id="70" xr3:uid="{F60776F1-5DED-470D-86E2-7A776F74651A}" name="2015 1st quarter" dataDxfId="44"/>
    <tableColumn id="71" xr3:uid="{246A5DC1-C717-49F5-BC56-545CFF341C27}" name="2015 2nd quarter" dataDxfId="43"/>
    <tableColumn id="72" xr3:uid="{DFAAE6B3-E132-4A6B-AFE7-C5F8E9E384AD}" name="2015 3rd quarter" dataDxfId="42"/>
    <tableColumn id="73" xr3:uid="{F8462A93-5127-4FB8-8C61-6F1BFF2DED26}" name="2015 4th quarter" dataDxfId="41"/>
    <tableColumn id="74" xr3:uid="{14D8FA92-4588-4C84-B715-E19F25AD6EE5}" name="2016 1st quarter" dataDxfId="40"/>
    <tableColumn id="75" xr3:uid="{361316F0-AE2A-4B38-8C92-897B31525ACF}" name="2016 2nd quarter" dataDxfId="39"/>
    <tableColumn id="76" xr3:uid="{3C3EF333-3C7A-445B-98CA-E0D22C1D89AF}" name="2016 3rd quarter" dataDxfId="38"/>
    <tableColumn id="77" xr3:uid="{AFCE5C87-3D08-4D58-A4A5-EC60C9E03F3A}" name="2016 4th quarter" dataDxfId="37"/>
    <tableColumn id="78" xr3:uid="{5747BFD1-1BED-4F25-8599-D20F55E63C9A}" name="2017 1st quarter" dataDxfId="36"/>
    <tableColumn id="79" xr3:uid="{3F310AF8-58E7-4A49-9E67-2EAA88C56037}" name="2017 2nd quarter" dataDxfId="35"/>
    <tableColumn id="80" xr3:uid="{DB051229-A17B-42EC-83DD-3CC1CD73D312}" name="2017 3rd quarter" dataDxfId="34"/>
    <tableColumn id="81" xr3:uid="{1421747F-CD8A-4D7D-B1C4-6833F5FD6C8C}" name="2017 4th quarter" dataDxfId="33"/>
    <tableColumn id="82" xr3:uid="{5B77310A-145F-4A40-8168-3E8A51D31B6F}" name="2018 1st quarter" dataDxfId="32"/>
    <tableColumn id="83" xr3:uid="{3F5698C4-16EA-4B07-B615-F38F56A54A22}" name="2018 2nd quarter" dataDxfId="31"/>
    <tableColumn id="84" xr3:uid="{4E107CB6-9E0F-494E-BF9A-D3FF8F8F4B30}" name="2018 3rd quarter" dataDxfId="30"/>
    <tableColumn id="85" xr3:uid="{7790E92B-8583-4D10-B62F-E0B8F049D22B}" name="2018 4th quarter" dataDxfId="29"/>
    <tableColumn id="86" xr3:uid="{A69C8141-211A-4CB3-8CB4-FC3FE313E42D}" name="2019 1st quarter" dataDxfId="28"/>
    <tableColumn id="87" xr3:uid="{13EA5717-0E0E-4523-AF12-212A6EE6EF02}" name="2019 2nd quarter" dataDxfId="27"/>
    <tableColumn id="88" xr3:uid="{8B0F6F47-83E9-4D45-B07A-D29B455BCF60}" name="2019 3rd quarter" dataDxfId="26"/>
    <tableColumn id="89" xr3:uid="{BB708E60-49C5-415C-B211-6CF3B62CC7FF}" name="2019 4th quarter" dataDxfId="25"/>
    <tableColumn id="90" xr3:uid="{CB3D075C-254F-4DC8-8551-1B4179062590}" name="2020 1st quarter" dataDxfId="24"/>
    <tableColumn id="91" xr3:uid="{AF16A4F8-7DA9-4C9E-8EC6-8B0D5C0FC789}" name="2020 2nd quarter" dataDxfId="23"/>
    <tableColumn id="92" xr3:uid="{5E1BACA2-FB34-4183-BB06-37A01C334290}" name="2020 3rd quarter" dataDxfId="22"/>
    <tableColumn id="93" xr3:uid="{5CEE7498-BDFB-4AEC-9C40-B7A1F7755183}" name="2020 4th quarter" dataDxfId="21"/>
    <tableColumn id="94" xr3:uid="{77276529-DBBC-437A-AF4D-3550F70FAFAF}" name="2021 1st quarter" dataDxfId="20"/>
    <tableColumn id="95" xr3:uid="{5FC6ECE6-EC09-4D85-A2E0-C5CE2CCB68DD}" name="2021 2nd            quarter " dataDxfId="19"/>
    <tableColumn id="96" xr3:uid="{1B857B35-EB64-4967-A3B6-6D5E3A5C3FAD}" name="2021 3rd            quarter" dataDxfId="18"/>
    <tableColumn id="97" xr3:uid="{F7E77187-5A4C-4A0C-8B34-EA694E632B02}" name="2021 4th            quarter" dataDxfId="17"/>
    <tableColumn id="98" xr3:uid="{F7D2DB82-0386-495F-B781-4A8DD626623B}" name="2022 1st            quarter " dataDxfId="16"/>
    <tableColumn id="99" xr3:uid="{0B36F650-B2E3-4E64-B8EB-9398499837FA}" name="2022 2nd            quarter" dataDxfId="15"/>
    <tableColumn id="100" xr3:uid="{348833B8-3D39-494C-ABE3-265BD12588C1}" name="2022 3rd            quarter" dataDxfId="14"/>
    <tableColumn id="101" xr3:uid="{7A3F6CE9-7600-4D54-9164-DFF300CD6184}" name="2022 4th            quarter" dataDxfId="13"/>
    <tableColumn id="102" xr3:uid="{590E5E2D-CB62-462E-9BC7-E7C437B7FF12}" name="2023 1st            quarter" dataDxfId="12"/>
    <tableColumn id="103" xr3:uid="{2A9382BF-97E8-4363-9F44-096926245FD2}" name="2023 2nd            quarter" dataDxfId="11"/>
    <tableColumn id="104" xr3:uid="{08A83842-6A05-412A-84EF-542B96955EAA}" name="2023 3rd            quarter" dataDxfId="10"/>
    <tableColumn id="105" xr3:uid="{1B82A2E9-37E5-46C8-919A-38CA16F5E654}" name="2023 4th            quarter" dataDxfId="9"/>
    <tableColumn id="106" xr3:uid="{6B0A2B55-1FF1-41FF-98CA-CE16580D28B6}" name="2024 1st            quarter" dataDxfId="8"/>
    <tableColumn id="107" xr3:uid="{4EBF2B1A-855A-44AE-84E1-E936E9393107}" name="2024 2nd            quarter" dataDxfId="7"/>
    <tableColumn id="108" xr3:uid="{4FE690EE-7996-45B1-8FD5-1B95D047BBE3}" name="2024 3rd            quarter" dataDxfId="6"/>
    <tableColumn id="109" xr3:uid="{9917C916-51CC-40F2-B675-B04B2D50E637}" name="2024 4th            quarter" dataDxfId="5"/>
    <tableColumn id="110" xr3:uid="{72B0EA97-5A09-4FA9-A410-4FF5F11BF9CB}" name="2025 1st            quarter" dataDxfId="4"/>
    <tableColumn id="111" xr3:uid="{20B30733-4221-4140-9371-672944072E52}" name="2025 2nd            quarter" dataDxfId="3"/>
    <tableColumn id="112" xr3:uid="{0CB0371C-5404-4565-B98B-96FDB83ED1F2}" name="2025 3rd            quarter" dataDxfId="2"/>
    <tableColumn id="113" xr3:uid="{3036E4E3-6770-422C-8C28-5A5990BA1E55}" name="2025 4th            quarter" dataDxfId="1"/>
    <tableColumn id="114" xr3:uid="{7262FCF5-339B-4206-B759-4093F8F6AFBE}" name="2026 1st            quarter [provisional]" dataDxfId="0"/>
  </tableColumns>
  <tableStyleInfo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gov.uk/government/statistics/digest-of-uk-energy-statistics-dukes-2024" TargetMode="External"/><Relationship Id="rId3" Type="http://schemas.openxmlformats.org/officeDocument/2006/relationships/hyperlink" Target="https://www.gov.uk/government/statistics/solid-fuels-and-derived-gases-statistics-data-sources-and-methodologies" TargetMode="External"/><Relationship Id="rId7" Type="http://schemas.openxmlformats.org/officeDocument/2006/relationships/hyperlink" Target="mailto:energy.stats@energysecurity.gov.uk" TargetMode="External"/><Relationship Id="rId2" Type="http://schemas.openxmlformats.org/officeDocument/2006/relationships/hyperlink" Target="https://www.gov.uk/government/statistics/solid-fuels-and-derived-gases-statistics-data-sources-and-methodologies" TargetMode="External"/><Relationship Id="rId1" Type="http://schemas.openxmlformats.org/officeDocument/2006/relationships/hyperlink" Target="https://www.gov.uk/government/collections/energy-trends" TargetMode="External"/><Relationship Id="rId6" Type="http://schemas.openxmlformats.org/officeDocument/2006/relationships/hyperlink" Target="mailto:newsdesk@energysecurity.gov.uk" TargetMode="External"/><Relationship Id="rId5" Type="http://schemas.openxmlformats.org/officeDocument/2006/relationships/hyperlink" Target="https://www.gov.uk/government/publications/standards-for-official-statistics-published-by-desnz/statistics-revisions-policy" TargetMode="External"/><Relationship Id="rId10" Type="http://schemas.openxmlformats.org/officeDocument/2006/relationships/printerSettings" Target="../printerSettings/printerSettings1.bin"/><Relationship Id="rId4" Type="http://schemas.openxmlformats.org/officeDocument/2006/relationships/hyperlink" Target="https://www.gov.uk/government/publications/solid-fuels-and-derived-gases-statistics-data-sources-and-methodologies" TargetMode="External"/><Relationship Id="rId9" Type="http://schemas.openxmlformats.org/officeDocument/2006/relationships/hyperlink" Target="mailto:coalstatistics@energysecurity.gov.uk"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605420-DE60-4AC6-A570-2DCA1718D457}">
  <dimension ref="A1:IW26"/>
  <sheetViews>
    <sheetView showGridLines="0" tabSelected="1" zoomScaleNormal="100" zoomScaleSheetLayoutView="100" workbookViewId="0"/>
  </sheetViews>
  <sheetFormatPr defaultColWidth="8.81640625" defaultRowHeight="15.5" x14ac:dyDescent="0.35"/>
  <cols>
    <col min="1" max="1" width="150.7265625" style="10" customWidth="1"/>
    <col min="2" max="256" width="9.1796875" style="2" customWidth="1"/>
    <col min="257" max="16384" width="8.81640625" style="2"/>
  </cols>
  <sheetData>
    <row r="1" spans="1:257" s="3" customFormat="1" ht="55.5" customHeight="1" x14ac:dyDescent="0.35">
      <c r="A1" s="1" t="s">
        <v>46</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row>
    <row r="2" spans="1:257" s="3" customFormat="1" ht="45" customHeight="1" x14ac:dyDescent="0.35">
      <c r="A2" s="2" t="s">
        <v>224</v>
      </c>
    </row>
    <row r="3" spans="1:257" s="5" customFormat="1" ht="30" customHeight="1" x14ac:dyDescent="0.55000000000000004">
      <c r="A3" s="4" t="s">
        <v>0</v>
      </c>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c r="FB3" s="2"/>
      <c r="FC3" s="2"/>
      <c r="FD3" s="2"/>
      <c r="FE3" s="2"/>
      <c r="FF3" s="2"/>
      <c r="FG3" s="2"/>
      <c r="FH3" s="2"/>
      <c r="FI3" s="2"/>
      <c r="FJ3" s="2"/>
      <c r="FK3" s="2"/>
      <c r="FL3" s="2"/>
      <c r="FM3" s="2"/>
      <c r="FN3" s="2"/>
      <c r="FO3" s="2"/>
      <c r="FP3" s="2"/>
      <c r="FQ3" s="2"/>
      <c r="FR3" s="2"/>
      <c r="FS3" s="2"/>
      <c r="FT3" s="2"/>
      <c r="FU3" s="2"/>
      <c r="FV3" s="2"/>
      <c r="FW3" s="2"/>
      <c r="FX3" s="2"/>
      <c r="FY3" s="2"/>
      <c r="FZ3" s="2"/>
      <c r="GA3" s="2"/>
      <c r="GB3" s="2"/>
      <c r="GC3" s="2"/>
      <c r="GD3" s="2"/>
      <c r="GE3" s="2"/>
      <c r="GF3" s="2"/>
      <c r="GG3" s="2"/>
      <c r="GH3" s="2"/>
      <c r="GI3" s="2"/>
      <c r="GJ3" s="2"/>
      <c r="GK3" s="2"/>
      <c r="GL3" s="2"/>
      <c r="GM3" s="2"/>
      <c r="GN3" s="2"/>
      <c r="GO3" s="2"/>
      <c r="GP3" s="2"/>
      <c r="GQ3" s="2"/>
      <c r="GR3" s="2"/>
      <c r="GS3" s="2"/>
      <c r="GT3" s="2"/>
      <c r="GU3" s="2"/>
      <c r="GV3" s="2"/>
      <c r="GW3" s="2"/>
      <c r="GX3" s="2"/>
      <c r="GY3" s="2"/>
      <c r="GZ3" s="2"/>
      <c r="HA3" s="2"/>
      <c r="HB3" s="2"/>
      <c r="HC3" s="2"/>
      <c r="HD3" s="2"/>
      <c r="HE3" s="2"/>
      <c r="HF3" s="2"/>
      <c r="HG3" s="2"/>
      <c r="HH3" s="2"/>
      <c r="HI3" s="2"/>
      <c r="HJ3" s="2"/>
      <c r="HK3" s="2"/>
      <c r="HL3" s="2"/>
      <c r="HM3" s="2"/>
      <c r="HN3" s="2"/>
      <c r="HO3" s="2"/>
      <c r="HP3" s="2"/>
      <c r="HQ3" s="2"/>
      <c r="HR3" s="2"/>
      <c r="HS3" s="2"/>
      <c r="HT3" s="2"/>
      <c r="HU3" s="2"/>
      <c r="HV3" s="2"/>
      <c r="HW3" s="2"/>
      <c r="HX3" s="2"/>
      <c r="HY3" s="2"/>
      <c r="HZ3" s="2"/>
      <c r="IA3" s="2"/>
      <c r="IB3" s="2"/>
      <c r="IC3" s="2"/>
      <c r="ID3" s="2"/>
      <c r="IE3" s="2"/>
      <c r="IF3" s="2"/>
      <c r="IG3" s="2"/>
      <c r="IH3" s="2"/>
      <c r="II3" s="2"/>
      <c r="IJ3" s="2"/>
      <c r="IK3" s="2"/>
      <c r="IL3" s="2"/>
      <c r="IM3" s="2"/>
      <c r="IN3" s="2"/>
      <c r="IO3" s="2"/>
      <c r="IP3" s="2"/>
      <c r="IQ3" s="2"/>
      <c r="IR3" s="2"/>
      <c r="IS3" s="2"/>
      <c r="IT3" s="2"/>
      <c r="IU3" s="2"/>
      <c r="IV3" s="2"/>
      <c r="IW3" s="2"/>
    </row>
    <row r="4" spans="1:257" s="3" customFormat="1" ht="45" customHeight="1" x14ac:dyDescent="0.35">
      <c r="A4" s="2" t="s">
        <v>232</v>
      </c>
    </row>
    <row r="5" spans="1:257" s="5" customFormat="1" ht="30" customHeight="1" x14ac:dyDescent="0.55000000000000004">
      <c r="A5" s="4" t="s">
        <v>1</v>
      </c>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c r="FB5" s="2"/>
      <c r="FC5" s="2"/>
      <c r="FD5" s="2"/>
      <c r="FE5" s="2"/>
      <c r="FF5" s="2"/>
      <c r="FG5" s="2"/>
      <c r="FH5" s="2"/>
      <c r="FI5" s="2"/>
      <c r="FJ5" s="2"/>
      <c r="FK5" s="2"/>
      <c r="FL5" s="2"/>
      <c r="FM5" s="2"/>
      <c r="FN5" s="2"/>
      <c r="FO5" s="2"/>
      <c r="FP5" s="2"/>
      <c r="FQ5" s="2"/>
      <c r="FR5" s="2"/>
      <c r="FS5" s="2"/>
      <c r="FT5" s="2"/>
      <c r="FU5" s="2"/>
      <c r="FV5" s="2"/>
      <c r="FW5" s="2"/>
      <c r="FX5" s="2"/>
      <c r="FY5" s="2"/>
      <c r="FZ5" s="2"/>
      <c r="GA5" s="2"/>
      <c r="GB5" s="2"/>
      <c r="GC5" s="2"/>
      <c r="GD5" s="2"/>
      <c r="GE5" s="2"/>
      <c r="GF5" s="2"/>
      <c r="GG5" s="2"/>
      <c r="GH5" s="2"/>
      <c r="GI5" s="2"/>
      <c r="GJ5" s="2"/>
      <c r="GK5" s="2"/>
      <c r="GL5" s="2"/>
      <c r="GM5" s="2"/>
      <c r="GN5" s="2"/>
      <c r="GO5" s="2"/>
      <c r="GP5" s="2"/>
      <c r="GQ5" s="2"/>
      <c r="GR5" s="2"/>
      <c r="GS5" s="2"/>
      <c r="GT5" s="2"/>
      <c r="GU5" s="2"/>
      <c r="GV5" s="2"/>
      <c r="GW5" s="2"/>
      <c r="GX5" s="2"/>
      <c r="GY5" s="2"/>
      <c r="GZ5" s="2"/>
      <c r="HA5" s="2"/>
      <c r="HB5" s="2"/>
      <c r="HC5" s="2"/>
      <c r="HD5" s="2"/>
      <c r="HE5" s="2"/>
      <c r="HF5" s="2"/>
      <c r="HG5" s="2"/>
      <c r="HH5" s="2"/>
      <c r="HI5" s="2"/>
      <c r="HJ5" s="2"/>
      <c r="HK5" s="2"/>
      <c r="HL5" s="2"/>
      <c r="HM5" s="2"/>
      <c r="HN5" s="2"/>
      <c r="HO5" s="2"/>
      <c r="HP5" s="2"/>
      <c r="HQ5" s="2"/>
      <c r="HR5" s="2"/>
      <c r="HS5" s="2"/>
      <c r="HT5" s="2"/>
      <c r="HU5" s="2"/>
      <c r="HV5" s="2"/>
      <c r="HW5" s="2"/>
      <c r="HX5" s="2"/>
      <c r="HY5" s="2"/>
      <c r="HZ5" s="2"/>
      <c r="IA5" s="2"/>
      <c r="IB5" s="2"/>
      <c r="IC5" s="2"/>
      <c r="ID5" s="2"/>
      <c r="IE5" s="2"/>
      <c r="IF5" s="2"/>
      <c r="IG5" s="2"/>
      <c r="IH5" s="2"/>
      <c r="II5" s="2"/>
      <c r="IJ5" s="2"/>
      <c r="IK5" s="2"/>
      <c r="IL5" s="2"/>
      <c r="IM5" s="2"/>
      <c r="IN5" s="2"/>
      <c r="IO5" s="2"/>
      <c r="IP5" s="2"/>
      <c r="IQ5" s="2"/>
      <c r="IR5" s="2"/>
      <c r="IS5" s="2"/>
      <c r="IT5" s="2"/>
      <c r="IU5" s="2"/>
      <c r="IV5" s="2"/>
      <c r="IW5" s="2"/>
    </row>
    <row r="6" spans="1:257" s="3" customFormat="1" ht="20.25" customHeight="1" x14ac:dyDescent="0.35">
      <c r="A6" s="2" t="s">
        <v>217</v>
      </c>
    </row>
    <row r="7" spans="1:257" s="3" customFormat="1" ht="30" customHeight="1" x14ac:dyDescent="0.55000000000000004">
      <c r="A7" s="4" t="s">
        <v>2</v>
      </c>
      <c r="B7" s="2"/>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c r="BW7" s="2"/>
      <c r="BX7" s="2"/>
      <c r="BY7" s="2"/>
      <c r="BZ7" s="2"/>
      <c r="CA7" s="2"/>
      <c r="CB7" s="2"/>
      <c r="CC7" s="2"/>
      <c r="CD7" s="2"/>
      <c r="CE7" s="2"/>
      <c r="CF7" s="2"/>
      <c r="CG7" s="2"/>
      <c r="CH7" s="2"/>
      <c r="CI7" s="2"/>
      <c r="CJ7" s="2"/>
      <c r="CK7" s="2"/>
      <c r="CL7" s="2"/>
      <c r="CM7" s="2"/>
      <c r="CN7" s="2"/>
      <c r="CO7" s="2"/>
      <c r="CP7" s="2"/>
      <c r="CQ7" s="2"/>
      <c r="CR7" s="2"/>
      <c r="CS7" s="2"/>
      <c r="CT7" s="2"/>
      <c r="CU7" s="2"/>
      <c r="CV7" s="2"/>
      <c r="CW7" s="2"/>
      <c r="CX7" s="2"/>
      <c r="CY7" s="2"/>
      <c r="CZ7" s="2"/>
      <c r="DA7" s="2"/>
      <c r="DB7" s="2"/>
      <c r="DC7" s="2"/>
      <c r="DD7" s="2"/>
      <c r="DE7" s="2"/>
      <c r="DF7" s="2"/>
      <c r="DG7" s="2"/>
      <c r="DH7" s="2"/>
      <c r="DI7" s="2"/>
      <c r="DJ7" s="2"/>
      <c r="DK7" s="2"/>
      <c r="DL7" s="2"/>
      <c r="DM7" s="2"/>
      <c r="DN7" s="2"/>
      <c r="DO7" s="2"/>
      <c r="DP7" s="2"/>
      <c r="DQ7" s="2"/>
      <c r="DR7" s="2"/>
      <c r="DS7" s="2"/>
      <c r="DT7" s="2"/>
      <c r="DU7" s="2"/>
      <c r="DV7" s="2"/>
      <c r="DW7" s="2"/>
      <c r="DX7" s="2"/>
      <c r="DY7" s="2"/>
      <c r="DZ7" s="2"/>
      <c r="EA7" s="2"/>
      <c r="EB7" s="2"/>
      <c r="EC7" s="2"/>
      <c r="ED7" s="2"/>
      <c r="EE7" s="2"/>
      <c r="EF7" s="2"/>
      <c r="EG7" s="2"/>
      <c r="EH7" s="2"/>
      <c r="EI7" s="2"/>
      <c r="EJ7" s="2"/>
      <c r="EK7" s="2"/>
      <c r="EL7" s="2"/>
      <c r="EM7" s="2"/>
      <c r="EN7" s="2"/>
      <c r="EO7" s="2"/>
      <c r="EP7" s="2"/>
      <c r="EQ7" s="2"/>
      <c r="ER7" s="2"/>
      <c r="ES7" s="2"/>
      <c r="ET7" s="2"/>
      <c r="EU7" s="2"/>
      <c r="EV7" s="2"/>
      <c r="EW7" s="2"/>
      <c r="EX7" s="2"/>
      <c r="EY7" s="2"/>
      <c r="EZ7" s="2"/>
      <c r="FA7" s="2"/>
      <c r="FB7" s="2"/>
      <c r="FC7" s="2"/>
      <c r="FD7" s="2"/>
      <c r="FE7" s="2"/>
      <c r="FF7" s="2"/>
      <c r="FG7" s="2"/>
      <c r="FH7" s="2"/>
      <c r="FI7" s="2"/>
      <c r="FJ7" s="2"/>
      <c r="FK7" s="2"/>
      <c r="FL7" s="2"/>
      <c r="FM7" s="2"/>
      <c r="FN7" s="2"/>
      <c r="FO7" s="2"/>
      <c r="FP7" s="2"/>
      <c r="FQ7" s="2"/>
      <c r="FR7" s="2"/>
      <c r="FS7" s="2"/>
      <c r="FT7" s="2"/>
      <c r="FU7" s="2"/>
      <c r="FV7" s="2"/>
      <c r="FW7" s="2"/>
      <c r="FX7" s="2"/>
      <c r="FY7" s="2"/>
      <c r="FZ7" s="2"/>
      <c r="GA7" s="2"/>
      <c r="GB7" s="2"/>
      <c r="GC7" s="2"/>
      <c r="GD7" s="2"/>
      <c r="GE7" s="2"/>
      <c r="GF7" s="2"/>
      <c r="GG7" s="2"/>
      <c r="GH7" s="2"/>
      <c r="GI7" s="2"/>
      <c r="GJ7" s="2"/>
      <c r="GK7" s="2"/>
      <c r="GL7" s="2"/>
      <c r="GM7" s="2"/>
      <c r="GN7" s="2"/>
      <c r="GO7" s="2"/>
      <c r="GP7" s="2"/>
      <c r="GQ7" s="2"/>
      <c r="GR7" s="2"/>
      <c r="GS7" s="2"/>
      <c r="GT7" s="2"/>
      <c r="GU7" s="2"/>
      <c r="GV7" s="2"/>
      <c r="GW7" s="2"/>
      <c r="GX7" s="2"/>
      <c r="GY7" s="2"/>
      <c r="GZ7" s="2"/>
      <c r="HA7" s="2"/>
      <c r="HB7" s="2"/>
      <c r="HC7" s="2"/>
      <c r="HD7" s="2"/>
      <c r="HE7" s="2"/>
      <c r="HF7" s="2"/>
      <c r="HG7" s="2"/>
      <c r="HH7" s="2"/>
      <c r="HI7" s="2"/>
      <c r="HJ7" s="2"/>
      <c r="HK7" s="2"/>
      <c r="HL7" s="2"/>
      <c r="HM7" s="2"/>
      <c r="HN7" s="2"/>
      <c r="HO7" s="2"/>
      <c r="HP7" s="2"/>
      <c r="HQ7" s="2"/>
      <c r="HR7" s="2"/>
      <c r="HS7" s="2"/>
      <c r="HT7" s="2"/>
      <c r="HU7" s="2"/>
      <c r="HV7" s="2"/>
      <c r="HW7" s="2"/>
      <c r="HX7" s="2"/>
      <c r="HY7" s="2"/>
      <c r="HZ7" s="2"/>
      <c r="IA7" s="2"/>
      <c r="IB7" s="2"/>
      <c r="IC7" s="2"/>
      <c r="ID7" s="2"/>
      <c r="IE7" s="2"/>
      <c r="IF7" s="2"/>
      <c r="IG7" s="2"/>
      <c r="IH7" s="2"/>
      <c r="II7" s="2"/>
      <c r="IJ7" s="2"/>
      <c r="IK7" s="2"/>
      <c r="IL7" s="2"/>
      <c r="IM7" s="2"/>
      <c r="IN7" s="2"/>
      <c r="IO7" s="2"/>
      <c r="IP7" s="2"/>
      <c r="IQ7" s="2"/>
      <c r="IR7" s="2"/>
      <c r="IS7" s="2"/>
      <c r="IT7" s="2"/>
      <c r="IU7" s="2"/>
      <c r="IV7" s="2"/>
      <c r="IW7" s="2"/>
    </row>
    <row r="8" spans="1:257" s="3" customFormat="1" ht="45" customHeight="1" x14ac:dyDescent="0.35">
      <c r="A8" s="17" t="s">
        <v>233</v>
      </c>
    </row>
    <row r="9" spans="1:257" s="3" customFormat="1" ht="30" customHeight="1" x14ac:dyDescent="0.55000000000000004">
      <c r="A9" s="6" t="s">
        <v>3</v>
      </c>
      <c r="B9" s="2"/>
      <c r="C9" s="2"/>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c r="CL9" s="2"/>
      <c r="CM9" s="2"/>
      <c r="CN9" s="2"/>
      <c r="CO9" s="2"/>
      <c r="CP9" s="2"/>
      <c r="CQ9" s="2"/>
      <c r="CR9" s="2"/>
      <c r="CS9" s="2"/>
      <c r="CT9" s="2"/>
      <c r="CU9" s="2"/>
      <c r="CV9" s="2"/>
      <c r="CW9" s="2"/>
      <c r="CX9" s="2"/>
      <c r="CY9" s="2"/>
      <c r="CZ9" s="2"/>
      <c r="DA9" s="2"/>
      <c r="DB9" s="2"/>
      <c r="DC9" s="2"/>
      <c r="DD9" s="2"/>
      <c r="DE9" s="2"/>
      <c r="DF9" s="2"/>
      <c r="DG9" s="2"/>
      <c r="DH9" s="2"/>
      <c r="DI9" s="2"/>
      <c r="DJ9" s="2"/>
      <c r="DK9" s="2"/>
      <c r="DL9" s="2"/>
      <c r="DM9" s="2"/>
      <c r="DN9" s="2"/>
      <c r="DO9" s="2"/>
      <c r="DP9" s="2"/>
      <c r="DQ9" s="2"/>
      <c r="DR9" s="2"/>
      <c r="DS9" s="2"/>
      <c r="DT9" s="2"/>
      <c r="DU9" s="2"/>
      <c r="DV9" s="2"/>
      <c r="DW9" s="2"/>
      <c r="DX9" s="2"/>
      <c r="DY9" s="2"/>
      <c r="DZ9" s="2"/>
      <c r="EA9" s="2"/>
      <c r="EB9" s="2"/>
      <c r="EC9" s="2"/>
      <c r="ED9" s="2"/>
      <c r="EE9" s="2"/>
      <c r="EF9" s="2"/>
      <c r="EG9" s="2"/>
      <c r="EH9" s="2"/>
      <c r="EI9" s="2"/>
      <c r="EJ9" s="2"/>
      <c r="EK9" s="2"/>
      <c r="EL9" s="2"/>
      <c r="EM9" s="2"/>
      <c r="EN9" s="2"/>
      <c r="EO9" s="2"/>
      <c r="EP9" s="2"/>
      <c r="EQ9" s="2"/>
      <c r="ER9" s="2"/>
      <c r="ES9" s="2"/>
      <c r="ET9" s="2"/>
      <c r="EU9" s="2"/>
      <c r="EV9" s="2"/>
      <c r="EW9" s="2"/>
      <c r="EX9" s="2"/>
      <c r="EY9" s="2"/>
      <c r="EZ9" s="2"/>
      <c r="FA9" s="2"/>
      <c r="FB9" s="2"/>
      <c r="FC9" s="2"/>
      <c r="FD9" s="2"/>
      <c r="FE9" s="2"/>
      <c r="FF9" s="2"/>
      <c r="FG9" s="2"/>
      <c r="FH9" s="2"/>
      <c r="FI9" s="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2"/>
      <c r="HY9" s="2"/>
      <c r="HZ9" s="2"/>
      <c r="IA9" s="2"/>
      <c r="IB9" s="2"/>
      <c r="IC9" s="2"/>
      <c r="ID9" s="2"/>
      <c r="IE9" s="2"/>
      <c r="IF9" s="2"/>
      <c r="IG9" s="2"/>
      <c r="IH9" s="2"/>
      <c r="II9" s="2"/>
      <c r="IJ9" s="2"/>
      <c r="IK9" s="2"/>
      <c r="IL9" s="2"/>
      <c r="IM9" s="2"/>
      <c r="IN9" s="2"/>
      <c r="IO9" s="2"/>
      <c r="IP9" s="2"/>
      <c r="IQ9" s="2"/>
      <c r="IR9" s="2"/>
      <c r="IS9" s="2"/>
      <c r="IT9" s="2"/>
      <c r="IU9" s="2"/>
      <c r="IV9" s="2"/>
      <c r="IW9" s="2"/>
    </row>
    <row r="10" spans="1:257" s="3" customFormat="1" ht="45" customHeight="1" x14ac:dyDescent="0.35">
      <c r="A10" s="2" t="s">
        <v>4</v>
      </c>
    </row>
    <row r="11" spans="1:257" s="3" customFormat="1" ht="20.25" customHeight="1" x14ac:dyDescent="0.35">
      <c r="A11" s="100" t="s">
        <v>210</v>
      </c>
    </row>
    <row r="12" spans="1:257" s="3" customFormat="1" ht="45" customHeight="1" x14ac:dyDescent="0.35">
      <c r="A12" s="2" t="s">
        <v>5</v>
      </c>
    </row>
    <row r="13" spans="1:257" s="3" customFormat="1" ht="45" customHeight="1" x14ac:dyDescent="0.35">
      <c r="A13" s="2" t="s">
        <v>6</v>
      </c>
    </row>
    <row r="14" spans="1:257" s="3" customFormat="1" ht="20.25" customHeight="1" x14ac:dyDescent="0.35">
      <c r="A14" s="2" t="s">
        <v>7</v>
      </c>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c r="CN14" s="2"/>
      <c r="CO14" s="2"/>
      <c r="CP14" s="2"/>
      <c r="CQ14" s="2"/>
      <c r="CR14" s="2"/>
      <c r="CS14" s="2"/>
      <c r="CT14" s="2"/>
      <c r="CU14" s="2"/>
      <c r="CV14" s="2"/>
      <c r="CW14" s="2"/>
      <c r="CX14" s="2"/>
      <c r="CY14" s="2"/>
      <c r="CZ14" s="2"/>
      <c r="DA14" s="2"/>
      <c r="DB14" s="2"/>
      <c r="DC14" s="2"/>
      <c r="DD14" s="2"/>
      <c r="DE14" s="2"/>
      <c r="DF14" s="2"/>
      <c r="DG14" s="2"/>
      <c r="DH14" s="2"/>
      <c r="DI14" s="2"/>
      <c r="DJ14" s="2"/>
      <c r="DK14" s="2"/>
      <c r="DL14" s="2"/>
      <c r="DM14" s="2"/>
      <c r="DN14" s="2"/>
      <c r="DO14" s="2"/>
      <c r="DP14" s="2"/>
      <c r="DQ14" s="2"/>
      <c r="DR14" s="2"/>
      <c r="DS14" s="2"/>
      <c r="DT14" s="2"/>
      <c r="DU14" s="2"/>
      <c r="DV14" s="2"/>
      <c r="DW14" s="2"/>
      <c r="DX14" s="2"/>
      <c r="DY14" s="2"/>
      <c r="DZ14" s="2"/>
      <c r="EA14" s="2"/>
      <c r="EB14" s="2"/>
      <c r="EC14" s="2"/>
      <c r="ED14" s="2"/>
      <c r="EE14" s="2"/>
      <c r="EF14" s="2"/>
      <c r="EG14" s="2"/>
      <c r="EH14" s="2"/>
      <c r="EI14" s="2"/>
      <c r="EJ14" s="2"/>
      <c r="EK14" s="2"/>
      <c r="EL14" s="2"/>
      <c r="EM14" s="2"/>
      <c r="EN14" s="2"/>
      <c r="EO14" s="2"/>
      <c r="EP14" s="2"/>
      <c r="EQ14" s="2"/>
      <c r="ER14" s="2"/>
      <c r="ES14" s="2"/>
      <c r="ET14" s="2"/>
      <c r="EU14" s="2"/>
      <c r="EV14" s="2"/>
      <c r="EW14" s="2"/>
      <c r="EX14" s="2"/>
      <c r="EY14" s="2"/>
      <c r="EZ14" s="2"/>
      <c r="FA14" s="2"/>
      <c r="FB14" s="2"/>
      <c r="FC14" s="2"/>
      <c r="FD14" s="2"/>
      <c r="FE14" s="2"/>
      <c r="FF14" s="2"/>
      <c r="FG14" s="2"/>
      <c r="FH14" s="2"/>
      <c r="FI14" s="2"/>
      <c r="FJ14" s="2"/>
      <c r="FK14" s="2"/>
      <c r="FL14" s="2"/>
      <c r="FM14" s="2"/>
      <c r="FN14" s="2"/>
      <c r="FO14" s="2"/>
      <c r="FP14" s="2"/>
      <c r="FQ14" s="2"/>
      <c r="FR14" s="2"/>
      <c r="FS14" s="2"/>
      <c r="FT14" s="2"/>
      <c r="FU14" s="2"/>
      <c r="FV14" s="2"/>
      <c r="FW14" s="2"/>
      <c r="FX14" s="2"/>
      <c r="FY14" s="2"/>
      <c r="FZ14" s="2"/>
      <c r="GA14" s="2"/>
      <c r="GB14" s="2"/>
      <c r="GC14" s="2"/>
      <c r="GD14" s="2"/>
      <c r="GE14" s="2"/>
      <c r="GF14" s="2"/>
      <c r="GG14" s="2"/>
      <c r="GH14" s="2"/>
      <c r="GI14" s="2"/>
      <c r="GJ14" s="2"/>
      <c r="GK14" s="2"/>
      <c r="GL14" s="2"/>
      <c r="GM14" s="2"/>
      <c r="GN14" s="2"/>
      <c r="GO14" s="2"/>
      <c r="GP14" s="2"/>
      <c r="GQ14" s="2"/>
      <c r="GR14" s="2"/>
      <c r="GS14" s="2"/>
      <c r="GT14" s="2"/>
      <c r="GU14" s="2"/>
      <c r="GV14" s="2"/>
      <c r="GW14" s="2"/>
      <c r="GX14" s="2"/>
      <c r="GY14" s="2"/>
      <c r="GZ14" s="2"/>
      <c r="HA14" s="2"/>
      <c r="HB14" s="2"/>
      <c r="HC14" s="2"/>
      <c r="HD14" s="2"/>
      <c r="HE14" s="2"/>
      <c r="HF14" s="2"/>
      <c r="HG14" s="2"/>
      <c r="HH14" s="2"/>
      <c r="HI14" s="2"/>
      <c r="HJ14" s="2"/>
      <c r="HK14" s="2"/>
      <c r="HL14" s="2"/>
      <c r="HM14" s="2"/>
      <c r="HN14" s="2"/>
      <c r="HO14" s="2"/>
      <c r="HP14" s="2"/>
      <c r="HQ14" s="2"/>
      <c r="HR14" s="2"/>
      <c r="HS14" s="2"/>
      <c r="HT14" s="2"/>
      <c r="HU14" s="2"/>
      <c r="HV14" s="2"/>
      <c r="HW14" s="2"/>
      <c r="HX14" s="2"/>
      <c r="HY14" s="2"/>
      <c r="HZ14" s="2"/>
      <c r="IA14" s="2"/>
      <c r="IB14" s="2"/>
      <c r="IC14" s="2"/>
      <c r="ID14" s="2"/>
      <c r="IE14" s="2"/>
      <c r="IF14" s="2"/>
      <c r="IG14" s="2"/>
      <c r="IH14" s="2"/>
      <c r="II14" s="2"/>
      <c r="IJ14" s="2"/>
      <c r="IK14" s="2"/>
      <c r="IL14" s="2"/>
      <c r="IM14" s="2"/>
      <c r="IN14" s="2"/>
      <c r="IO14" s="2"/>
      <c r="IP14" s="2"/>
      <c r="IQ14" s="2"/>
      <c r="IR14" s="2"/>
      <c r="IS14" s="2"/>
      <c r="IT14" s="2"/>
      <c r="IU14" s="2"/>
      <c r="IV14" s="2"/>
      <c r="IW14" s="2"/>
    </row>
    <row r="15" spans="1:257" s="3" customFormat="1" ht="20.25" customHeight="1" x14ac:dyDescent="0.35">
      <c r="A15" s="7" t="s">
        <v>8</v>
      </c>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row>
    <row r="16" spans="1:257" s="3" customFormat="1" ht="20.25" customHeight="1" x14ac:dyDescent="0.35">
      <c r="A16" s="96" t="s">
        <v>33</v>
      </c>
      <c r="B16" s="96"/>
      <c r="C16" s="96"/>
      <c r="D16" s="96"/>
      <c r="E16" s="96"/>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c r="IW16" s="2"/>
    </row>
    <row r="17" spans="1:257" s="3" customFormat="1" ht="20.25" customHeight="1" x14ac:dyDescent="0.35">
      <c r="A17" s="103" t="s">
        <v>9</v>
      </c>
      <c r="B17" s="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2"/>
      <c r="CZ17" s="2"/>
      <c r="DA17" s="2"/>
      <c r="DB17" s="2"/>
      <c r="DC17" s="2"/>
      <c r="DD17" s="2"/>
      <c r="DE17" s="2"/>
      <c r="DF17" s="2"/>
      <c r="DG17" s="2"/>
      <c r="DH17" s="2"/>
      <c r="DI17" s="2"/>
      <c r="DJ17" s="2"/>
      <c r="DK17" s="2"/>
      <c r="DL17" s="2"/>
      <c r="DM17" s="2"/>
      <c r="DN17" s="2"/>
      <c r="DO17" s="2"/>
      <c r="DP17" s="2"/>
      <c r="DQ17" s="2"/>
      <c r="DR17" s="2"/>
      <c r="DS17" s="2"/>
      <c r="DT17" s="2"/>
      <c r="DU17" s="2"/>
      <c r="DV17" s="2"/>
      <c r="DW17" s="2"/>
      <c r="DX17" s="2"/>
      <c r="DY17" s="2"/>
      <c r="DZ17" s="2"/>
      <c r="EA17" s="2"/>
      <c r="EB17" s="2"/>
      <c r="EC17" s="2"/>
      <c r="ED17" s="2"/>
      <c r="EE17" s="2"/>
      <c r="EF17" s="2"/>
      <c r="EG17" s="2"/>
      <c r="EH17" s="2"/>
      <c r="EI17" s="2"/>
      <c r="EJ17" s="2"/>
      <c r="EK17" s="2"/>
      <c r="EL17" s="2"/>
      <c r="EM17" s="2"/>
      <c r="EN17" s="2"/>
      <c r="EO17" s="2"/>
      <c r="EP17" s="2"/>
      <c r="EQ17" s="2"/>
      <c r="ER17" s="2"/>
      <c r="ES17" s="2"/>
      <c r="ET17" s="2"/>
      <c r="EU17" s="2"/>
      <c r="EV17" s="2"/>
      <c r="EW17" s="2"/>
      <c r="EX17" s="2"/>
      <c r="EY17" s="2"/>
      <c r="EZ17" s="2"/>
      <c r="FA17" s="2"/>
      <c r="FB17" s="2"/>
      <c r="FC17" s="2"/>
      <c r="FD17" s="2"/>
      <c r="FE17" s="2"/>
      <c r="FF17" s="2"/>
      <c r="FG17" s="2"/>
      <c r="FH17" s="2"/>
      <c r="FI17" s="2"/>
      <c r="FJ17" s="2"/>
      <c r="FK17" s="2"/>
      <c r="FL17" s="2"/>
      <c r="FM17" s="2"/>
      <c r="FN17" s="2"/>
      <c r="FO17" s="2"/>
      <c r="FP17" s="2"/>
      <c r="FQ17" s="2"/>
      <c r="FR17" s="2"/>
      <c r="FS17" s="2"/>
      <c r="FT17" s="2"/>
      <c r="FU17" s="2"/>
      <c r="FV17" s="2"/>
      <c r="FW17" s="2"/>
      <c r="FX17" s="2"/>
      <c r="FY17" s="2"/>
      <c r="FZ17" s="2"/>
      <c r="GA17" s="2"/>
      <c r="GB17" s="2"/>
      <c r="GC17" s="2"/>
      <c r="GD17" s="2"/>
      <c r="GE17" s="2"/>
      <c r="GF17" s="2"/>
      <c r="GG17" s="2"/>
      <c r="GH17" s="2"/>
      <c r="GI17" s="2"/>
      <c r="GJ17" s="2"/>
      <c r="GK17" s="2"/>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2"/>
      <c r="IF17" s="2"/>
      <c r="IG17" s="2"/>
      <c r="IH17" s="2"/>
      <c r="II17" s="2"/>
      <c r="IJ17" s="2"/>
      <c r="IK17" s="2"/>
      <c r="IL17" s="2"/>
      <c r="IM17" s="2"/>
      <c r="IN17" s="2"/>
      <c r="IO17" s="2"/>
      <c r="IP17" s="2"/>
      <c r="IQ17" s="2"/>
      <c r="IR17" s="2"/>
      <c r="IS17" s="2"/>
      <c r="IT17" s="2"/>
      <c r="IU17" s="2"/>
      <c r="IV17" s="2"/>
      <c r="IW17" s="2"/>
    </row>
    <row r="18" spans="1:257" s="3" customFormat="1" ht="20.25" customHeight="1" x14ac:dyDescent="0.35">
      <c r="A18" s="7" t="s">
        <v>202</v>
      </c>
      <c r="B18" s="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row>
    <row r="19" spans="1:257" s="5" customFormat="1" ht="30" customHeight="1" x14ac:dyDescent="0.55000000000000004">
      <c r="A19" s="6" t="s">
        <v>10</v>
      </c>
      <c r="B19" s="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2"/>
      <c r="IK19" s="2"/>
      <c r="IL19" s="2"/>
      <c r="IM19" s="2"/>
      <c r="IN19" s="2"/>
      <c r="IO19" s="2"/>
      <c r="IP19" s="2"/>
      <c r="IQ19" s="2"/>
      <c r="IR19" s="2"/>
      <c r="IS19" s="2"/>
      <c r="IT19" s="2"/>
      <c r="IU19" s="2"/>
      <c r="IV19" s="2"/>
      <c r="IW19" s="2"/>
    </row>
    <row r="20" spans="1:257" s="3" customFormat="1" ht="20.25" customHeight="1" x14ac:dyDescent="0.45">
      <c r="A20" s="8" t="s">
        <v>11</v>
      </c>
    </row>
    <row r="21" spans="1:257" s="3" customFormat="1" ht="20.25" customHeight="1" x14ac:dyDescent="0.35">
      <c r="A21" s="102" t="s">
        <v>230</v>
      </c>
    </row>
    <row r="22" spans="1:257" s="3" customFormat="1" ht="20.25" customHeight="1" x14ac:dyDescent="0.35">
      <c r="A22" s="100" t="s">
        <v>209</v>
      </c>
    </row>
    <row r="23" spans="1:257" s="3" customFormat="1" ht="20.25" customHeight="1" x14ac:dyDescent="0.35">
      <c r="A23" s="102" t="s">
        <v>231</v>
      </c>
    </row>
    <row r="24" spans="1:257" s="3" customFormat="1" ht="20.25" customHeight="1" x14ac:dyDescent="0.45">
      <c r="A24" s="8" t="s">
        <v>12</v>
      </c>
    </row>
    <row r="25" spans="1:257" s="3" customFormat="1" ht="20.25" customHeight="1" x14ac:dyDescent="0.35">
      <c r="A25" s="9" t="s">
        <v>208</v>
      </c>
    </row>
    <row r="26" spans="1:257" s="3" customFormat="1" ht="20.25" customHeight="1" x14ac:dyDescent="0.35">
      <c r="A26" s="3" t="s">
        <v>13</v>
      </c>
    </row>
  </sheetData>
  <hyperlinks>
    <hyperlink ref="A15" r:id="rId1" display="Energy trends publication (opens in a new window) " xr:uid="{87F4F122-42B4-4EBD-9B5A-F3B4F5786AF4}"/>
    <hyperlink ref="A16" r:id="rId2" display="Solid fuels and derived gases: methodology note" xr:uid="{EECA90CD-3BCA-41FA-B6C8-0ACD913CA760}"/>
    <hyperlink ref="A16:D16" r:id="rId3" display="Solid fuels and derived gases: methodology note" xr:uid="{8D461FA8-5471-4C80-8648-9C72B18A8B01}"/>
    <hyperlink ref="A16:E16" r:id="rId4" display="Solid fuels and derived gases: methodology note" xr:uid="{2EC1ADEB-3C13-4B9C-B5AD-CB2371F8C239}"/>
    <hyperlink ref="A17" r:id="rId5" xr:uid="{351D239A-DC94-4377-8CDF-B7E963F0915D}"/>
    <hyperlink ref="A25" r:id="rId6" xr:uid="{04DA5D8F-A502-4165-9131-6986362FAD6E}"/>
    <hyperlink ref="A11" r:id="rId7" xr:uid="{1E5FABB8-76B3-4249-ABDD-8E4B00E29FAF}"/>
    <hyperlink ref="A18" r:id="rId8" xr:uid="{764FEB53-937A-46E2-9DB0-FA88A5C8DAE6}"/>
    <hyperlink ref="A22" r:id="rId9" xr:uid="{FB3A3D83-4E24-4860-BEA0-628342D1FA29}"/>
  </hyperlinks>
  <pageMargins left="0.7" right="0.7" top="0.75" bottom="0.75" header="0.3" footer="0.3"/>
  <pageSetup paperSize="9" scale="46" orientation="portrait" verticalDpi="4" r:id="rId1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11A7BD-10D1-4D21-A492-043AD66BA6DB}">
  <dimension ref="A1:B15"/>
  <sheetViews>
    <sheetView showGridLines="0" zoomScaleNormal="100" zoomScaleSheetLayoutView="100" workbookViewId="0"/>
  </sheetViews>
  <sheetFormatPr defaultColWidth="9.1796875" defaultRowHeight="15" customHeight="1" x14ac:dyDescent="0.25"/>
  <cols>
    <col min="1" max="1" width="75.7265625" style="11" customWidth="1"/>
    <col min="2" max="2" width="30.7265625" style="11" customWidth="1"/>
    <col min="3" max="16384" width="9.1796875" style="11"/>
  </cols>
  <sheetData>
    <row r="1" spans="1:2" ht="45" customHeight="1" x14ac:dyDescent="0.25">
      <c r="A1" s="13" t="s">
        <v>15</v>
      </c>
    </row>
    <row r="2" spans="1:2" ht="20.25" customHeight="1" x14ac:dyDescent="0.25">
      <c r="A2" s="2" t="s">
        <v>19</v>
      </c>
    </row>
    <row r="3" spans="1:2" ht="20.25" customHeight="1" x14ac:dyDescent="0.25">
      <c r="A3" s="3" t="s">
        <v>18</v>
      </c>
    </row>
    <row r="4" spans="1:2" ht="30" customHeight="1" x14ac:dyDescent="0.55000000000000004">
      <c r="A4" s="6" t="s">
        <v>26</v>
      </c>
      <c r="B4" s="12" t="s">
        <v>27</v>
      </c>
    </row>
    <row r="5" spans="1:2" ht="20.25" customHeight="1" x14ac:dyDescent="0.25">
      <c r="A5" s="2" t="s">
        <v>28</v>
      </c>
      <c r="B5" s="19" t="s">
        <v>16</v>
      </c>
    </row>
    <row r="6" spans="1:2" ht="20.25" customHeight="1" x14ac:dyDescent="0.25">
      <c r="A6" s="2" t="s">
        <v>34</v>
      </c>
      <c r="B6" s="19" t="s">
        <v>15</v>
      </c>
    </row>
    <row r="7" spans="1:2" ht="20.25" customHeight="1" x14ac:dyDescent="0.25">
      <c r="A7" s="2" t="s">
        <v>35</v>
      </c>
      <c r="B7" s="19" t="s">
        <v>24</v>
      </c>
    </row>
    <row r="8" spans="1:2" ht="20.25" customHeight="1" x14ac:dyDescent="0.25">
      <c r="A8" s="2" t="s">
        <v>36</v>
      </c>
      <c r="B8" s="19" t="s">
        <v>14</v>
      </c>
    </row>
    <row r="9" spans="1:2" ht="20.25" customHeight="1" x14ac:dyDescent="0.25">
      <c r="A9" s="2" t="s">
        <v>37</v>
      </c>
      <c r="B9" s="19" t="s">
        <v>38</v>
      </c>
    </row>
    <row r="10" spans="1:2" ht="20.25" customHeight="1" x14ac:dyDescent="0.25">
      <c r="A10" s="2" t="s">
        <v>225</v>
      </c>
      <c r="B10" s="19" t="s">
        <v>39</v>
      </c>
    </row>
    <row r="11" spans="1:2" ht="20.25" customHeight="1" x14ac:dyDescent="0.25">
      <c r="A11" s="2" t="s">
        <v>226</v>
      </c>
      <c r="B11" s="19" t="s">
        <v>40</v>
      </c>
    </row>
    <row r="12" spans="1:2" ht="20.25" customHeight="1" x14ac:dyDescent="0.25"/>
    <row r="13" spans="1:2" ht="20.25" customHeight="1" x14ac:dyDescent="0.25"/>
    <row r="14" spans="1:2" ht="20.25" customHeight="1" x14ac:dyDescent="0.25"/>
    <row r="15" spans="1:2" ht="20.25" customHeight="1" x14ac:dyDescent="0.25"/>
  </sheetData>
  <hyperlinks>
    <hyperlink ref="B5" location="'Cover Sheet'!A1" display="Cover Sheet" xr:uid="{32683834-EC98-402C-B076-58D79169C472}"/>
    <hyperlink ref="B6" location="Contents!A1" display="Contents" xr:uid="{DDA995F7-F5BE-4E85-AA4A-E0B49637FE7E}"/>
    <hyperlink ref="B8" location="Commentary!A1" display="Commentary" xr:uid="{179F217F-1412-4EB4-83D1-3CE2A3172CE1}"/>
    <hyperlink ref="B9" location="'Main Table'!A1" display="Main table (TWh)" xr:uid="{28E6657C-4939-4D3F-85A7-C7F58E476878}"/>
    <hyperlink ref="B10" location="Annual!A1" display="Annual (TWh)" xr:uid="{CF9850F5-05B0-4F28-9133-E79C70B1A8A4}"/>
    <hyperlink ref="B11" location="Quarter!A1" display="Quarter (TWh)" xr:uid="{9356834D-B40E-427B-99E7-69D82BC85C01}"/>
    <hyperlink ref="B7" location="Notes!A1" display="Notes" xr:uid="{9A0BBB00-4C58-4676-8FFD-2B1C2F50E3E4}"/>
  </hyperlinks>
  <pageMargins left="0.7" right="0.7" top="0.75" bottom="0.75" header="0.3" footer="0.3"/>
  <pageSetup paperSize="9" scale="46" orientation="portrait" verticalDpi="4"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B9CACB-765C-4B03-B7D9-0B327C16B8BA}">
  <dimension ref="A1:B7"/>
  <sheetViews>
    <sheetView showGridLines="0" zoomScaleNormal="100" workbookViewId="0"/>
  </sheetViews>
  <sheetFormatPr defaultColWidth="9.1796875" defaultRowHeight="15.5" x14ac:dyDescent="0.35"/>
  <cols>
    <col min="1" max="1" width="10" style="2" customWidth="1"/>
    <col min="2" max="2" width="150.7265625" style="2" customWidth="1"/>
    <col min="3" max="16384" width="9.1796875" style="2"/>
  </cols>
  <sheetData>
    <row r="1" spans="1:2" ht="45" customHeight="1" x14ac:dyDescent="0.35">
      <c r="A1" s="13" t="s">
        <v>24</v>
      </c>
    </row>
    <row r="2" spans="1:2" s="3" customFormat="1" ht="20.25" customHeight="1" x14ac:dyDescent="0.35">
      <c r="A2" s="3" t="s">
        <v>23</v>
      </c>
    </row>
    <row r="3" spans="1:2" s="3" customFormat="1" ht="20.25" customHeight="1" x14ac:dyDescent="0.35">
      <c r="A3" s="3" t="s">
        <v>41</v>
      </c>
    </row>
    <row r="4" spans="1:2" s="3" customFormat="1" ht="30" customHeight="1" x14ac:dyDescent="0.55000000000000004">
      <c r="A4" s="6" t="s">
        <v>22</v>
      </c>
      <c r="B4" s="6" t="s">
        <v>17</v>
      </c>
    </row>
    <row r="5" spans="1:2" ht="22.5" customHeight="1" x14ac:dyDescent="0.35">
      <c r="A5" s="2" t="s">
        <v>21</v>
      </c>
      <c r="B5" s="32" t="s">
        <v>47</v>
      </c>
    </row>
    <row r="6" spans="1:2" ht="20.25" customHeight="1" x14ac:dyDescent="0.35">
      <c r="A6" s="2" t="s">
        <v>20</v>
      </c>
      <c r="B6" s="32" t="s">
        <v>48</v>
      </c>
    </row>
    <row r="7" spans="1:2" ht="20.25" customHeight="1" x14ac:dyDescent="0.35">
      <c r="A7" s="2" t="s">
        <v>42</v>
      </c>
      <c r="B7" s="32" t="s">
        <v>49</v>
      </c>
    </row>
  </sheetData>
  <phoneticPr fontId="10" type="noConversion"/>
  <pageMargins left="0.7" right="0.7" top="0.75" bottom="0.75" header="0.3" footer="0.3"/>
  <pageSetup paperSize="9" orientation="portrait" verticalDpi="0"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BD4DC0-08E5-4236-B4C3-A342EE8E8D73}">
  <dimension ref="A1:A8"/>
  <sheetViews>
    <sheetView showGridLines="0" zoomScaleNormal="100" workbookViewId="0"/>
  </sheetViews>
  <sheetFormatPr defaultColWidth="9.1796875" defaultRowHeight="15.5" x14ac:dyDescent="0.35"/>
  <cols>
    <col min="1" max="1" width="98.453125" style="2" customWidth="1"/>
    <col min="2" max="16384" width="9.1796875" style="2"/>
  </cols>
  <sheetData>
    <row r="1" spans="1:1" ht="45" customHeight="1" x14ac:dyDescent="0.35">
      <c r="A1" s="1" t="s">
        <v>25</v>
      </c>
    </row>
    <row r="2" spans="1:1" ht="30" customHeight="1" x14ac:dyDescent="0.55000000000000004">
      <c r="A2" s="6" t="s">
        <v>50</v>
      </c>
    </row>
    <row r="3" spans="1:1" ht="39.75" customHeight="1" x14ac:dyDescent="0.45">
      <c r="A3" s="101" t="s">
        <v>237</v>
      </c>
    </row>
    <row r="4" spans="1:1" s="3" customFormat="1" ht="88.5" customHeight="1" x14ac:dyDescent="0.35">
      <c r="A4" s="105" t="s">
        <v>238</v>
      </c>
    </row>
    <row r="5" spans="1:1" ht="49.5" customHeight="1" x14ac:dyDescent="0.35">
      <c r="A5" s="99" t="s">
        <v>236</v>
      </c>
    </row>
    <row r="6" spans="1:1" x14ac:dyDescent="0.35">
      <c r="A6" s="17"/>
    </row>
    <row r="7" spans="1:1" ht="30" customHeight="1" x14ac:dyDescent="0.35">
      <c r="A7" s="18"/>
    </row>
    <row r="8" spans="1:1" ht="30" customHeight="1" x14ac:dyDescent="0.35">
      <c r="A8" s="18"/>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1AC8E2-5F73-4857-9127-3BEE6F3CA7B4}">
  <sheetPr codeName="Sheet2">
    <pageSetUpPr fitToPage="1"/>
  </sheetPr>
  <dimension ref="A1:AF27"/>
  <sheetViews>
    <sheetView showGridLines="0" zoomScaleNormal="100" workbookViewId="0"/>
  </sheetViews>
  <sheetFormatPr defaultColWidth="9" defaultRowHeight="15.5" x14ac:dyDescent="0.35"/>
  <cols>
    <col min="1" max="1" width="35.26953125" style="16" customWidth="1"/>
    <col min="2" max="2" width="9.26953125" style="2" customWidth="1"/>
    <col min="3" max="3" width="12.54296875" style="2" customWidth="1"/>
    <col min="4" max="4" width="9.1796875" style="2" customWidth="1"/>
    <col min="5" max="13" width="10.453125" style="2" customWidth="1"/>
    <col min="14" max="14" width="12.453125" style="2" customWidth="1"/>
    <col min="15" max="16" width="14.26953125" style="2" bestFit="1" customWidth="1"/>
    <col min="17" max="246" width="9" style="2"/>
    <col min="247" max="247" width="7.26953125" style="2" customWidth="1"/>
    <col min="248" max="248" width="9.7265625" style="2" customWidth="1"/>
    <col min="249" max="249" width="11" style="2" customWidth="1"/>
    <col min="250" max="250" width="17.54296875" style="2" customWidth="1"/>
    <col min="251" max="251" width="9" style="2" customWidth="1"/>
    <col min="252" max="252" width="16.81640625" style="2" customWidth="1"/>
    <col min="253" max="253" width="13.453125" style="2" customWidth="1"/>
    <col min="254" max="254" width="9" style="2" customWidth="1"/>
    <col min="255" max="255" width="11" style="2" bestFit="1" customWidth="1"/>
    <col min="256" max="256" width="14.1796875" style="2" customWidth="1"/>
    <col min="257" max="258" width="11.1796875" style="2" customWidth="1"/>
    <col min="259" max="259" width="11.81640625" style="2" customWidth="1"/>
    <col min="260" max="260" width="9" style="2" customWidth="1"/>
    <col min="261" max="261" width="8.7265625" style="2" bestFit="1" customWidth="1"/>
    <col min="262" max="262" width="10.26953125" style="2" bestFit="1" customWidth="1"/>
    <col min="263" max="263" width="12" style="2" customWidth="1"/>
    <col min="264" max="264" width="11" style="2" bestFit="1" customWidth="1"/>
    <col min="265" max="265" width="11" style="2" customWidth="1"/>
    <col min="266" max="266" width="9.7265625" style="2" customWidth="1"/>
    <col min="267" max="267" width="9" style="2" customWidth="1"/>
    <col min="268" max="268" width="11.81640625" style="2" customWidth="1"/>
    <col min="269" max="269" width="17" style="2" bestFit="1" customWidth="1"/>
    <col min="270" max="270" width="15.7265625" style="2" bestFit="1" customWidth="1"/>
    <col min="271" max="272" width="14.26953125" style="2" bestFit="1" customWidth="1"/>
    <col min="273" max="502" width="9" style="2"/>
    <col min="503" max="503" width="7.26953125" style="2" customWidth="1"/>
    <col min="504" max="504" width="9.7265625" style="2" customWidth="1"/>
    <col min="505" max="505" width="11" style="2" customWidth="1"/>
    <col min="506" max="506" width="17.54296875" style="2" customWidth="1"/>
    <col min="507" max="507" width="9" style="2" customWidth="1"/>
    <col min="508" max="508" width="16.81640625" style="2" customWidth="1"/>
    <col min="509" max="509" width="13.453125" style="2" customWidth="1"/>
    <col min="510" max="510" width="9" style="2" customWidth="1"/>
    <col min="511" max="511" width="11" style="2" bestFit="1" customWidth="1"/>
    <col min="512" max="512" width="14.1796875" style="2" customWidth="1"/>
    <col min="513" max="514" width="11.1796875" style="2" customWidth="1"/>
    <col min="515" max="515" width="11.81640625" style="2" customWidth="1"/>
    <col min="516" max="516" width="9" style="2" customWidth="1"/>
    <col min="517" max="517" width="8.7265625" style="2" bestFit="1" customWidth="1"/>
    <col min="518" max="518" width="10.26953125" style="2" bestFit="1" customWidth="1"/>
    <col min="519" max="519" width="12" style="2" customWidth="1"/>
    <col min="520" max="520" width="11" style="2" bestFit="1" customWidth="1"/>
    <col min="521" max="521" width="11" style="2" customWidth="1"/>
    <col min="522" max="522" width="9.7265625" style="2" customWidth="1"/>
    <col min="523" max="523" width="9" style="2" customWidth="1"/>
    <col min="524" max="524" width="11.81640625" style="2" customWidth="1"/>
    <col min="525" max="525" width="17" style="2" bestFit="1" customWidth="1"/>
    <col min="526" max="526" width="15.7265625" style="2" bestFit="1" customWidth="1"/>
    <col min="527" max="528" width="14.26953125" style="2" bestFit="1" customWidth="1"/>
    <col min="529" max="758" width="9" style="2"/>
    <col min="759" max="759" width="7.26953125" style="2" customWidth="1"/>
    <col min="760" max="760" width="9.7265625" style="2" customWidth="1"/>
    <col min="761" max="761" width="11" style="2" customWidth="1"/>
    <col min="762" max="762" width="17.54296875" style="2" customWidth="1"/>
    <col min="763" max="763" width="9" style="2" customWidth="1"/>
    <col min="764" max="764" width="16.81640625" style="2" customWidth="1"/>
    <col min="765" max="765" width="13.453125" style="2" customWidth="1"/>
    <col min="766" max="766" width="9" style="2" customWidth="1"/>
    <col min="767" max="767" width="11" style="2" bestFit="1" customWidth="1"/>
    <col min="768" max="768" width="14.1796875" style="2" customWidth="1"/>
    <col min="769" max="770" width="11.1796875" style="2" customWidth="1"/>
    <col min="771" max="771" width="11.81640625" style="2" customWidth="1"/>
    <col min="772" max="772" width="9" style="2" customWidth="1"/>
    <col min="773" max="773" width="8.7265625" style="2" bestFit="1" customWidth="1"/>
    <col min="774" max="774" width="10.26953125" style="2" bestFit="1" customWidth="1"/>
    <col min="775" max="775" width="12" style="2" customWidth="1"/>
    <col min="776" max="776" width="11" style="2" bestFit="1" customWidth="1"/>
    <col min="777" max="777" width="11" style="2" customWidth="1"/>
    <col min="778" max="778" width="9.7265625" style="2" customWidth="1"/>
    <col min="779" max="779" width="9" style="2" customWidth="1"/>
    <col min="780" max="780" width="11.81640625" style="2" customWidth="1"/>
    <col min="781" max="781" width="17" style="2" bestFit="1" customWidth="1"/>
    <col min="782" max="782" width="15.7265625" style="2" bestFit="1" customWidth="1"/>
    <col min="783" max="784" width="14.26953125" style="2" bestFit="1" customWidth="1"/>
    <col min="785" max="1014" width="9" style="2"/>
    <col min="1015" max="1015" width="7.26953125" style="2" customWidth="1"/>
    <col min="1016" max="1016" width="9.7265625" style="2" customWidth="1"/>
    <col min="1017" max="1017" width="11" style="2" customWidth="1"/>
    <col min="1018" max="1018" width="17.54296875" style="2" customWidth="1"/>
    <col min="1019" max="1019" width="9" style="2" customWidth="1"/>
    <col min="1020" max="1020" width="16.81640625" style="2" customWidth="1"/>
    <col min="1021" max="1021" width="13.453125" style="2" customWidth="1"/>
    <col min="1022" max="1022" width="9" style="2" customWidth="1"/>
    <col min="1023" max="1023" width="11" style="2" bestFit="1" customWidth="1"/>
    <col min="1024" max="1024" width="14.1796875" style="2" customWidth="1"/>
    <col min="1025" max="1026" width="11.1796875" style="2" customWidth="1"/>
    <col min="1027" max="1027" width="11.81640625" style="2" customWidth="1"/>
    <col min="1028" max="1028" width="9" style="2" customWidth="1"/>
    <col min="1029" max="1029" width="8.7265625" style="2" bestFit="1" customWidth="1"/>
    <col min="1030" max="1030" width="10.26953125" style="2" bestFit="1" customWidth="1"/>
    <col min="1031" max="1031" width="12" style="2" customWidth="1"/>
    <col min="1032" max="1032" width="11" style="2" bestFit="1" customWidth="1"/>
    <col min="1033" max="1033" width="11" style="2" customWidth="1"/>
    <col min="1034" max="1034" width="9.7265625" style="2" customWidth="1"/>
    <col min="1035" max="1035" width="9" style="2" customWidth="1"/>
    <col min="1036" max="1036" width="11.81640625" style="2" customWidth="1"/>
    <col min="1037" max="1037" width="17" style="2" bestFit="1" customWidth="1"/>
    <col min="1038" max="1038" width="15.7265625" style="2" bestFit="1" customWidth="1"/>
    <col min="1039" max="1040" width="14.26953125" style="2" bestFit="1" customWidth="1"/>
    <col min="1041" max="1270" width="9" style="2"/>
    <col min="1271" max="1271" width="7.26953125" style="2" customWidth="1"/>
    <col min="1272" max="1272" width="9.7265625" style="2" customWidth="1"/>
    <col min="1273" max="1273" width="11" style="2" customWidth="1"/>
    <col min="1274" max="1274" width="17.54296875" style="2" customWidth="1"/>
    <col min="1275" max="1275" width="9" style="2" customWidth="1"/>
    <col min="1276" max="1276" width="16.81640625" style="2" customWidth="1"/>
    <col min="1277" max="1277" width="13.453125" style="2" customWidth="1"/>
    <col min="1278" max="1278" width="9" style="2" customWidth="1"/>
    <col min="1279" max="1279" width="11" style="2" bestFit="1" customWidth="1"/>
    <col min="1280" max="1280" width="14.1796875" style="2" customWidth="1"/>
    <col min="1281" max="1282" width="11.1796875" style="2" customWidth="1"/>
    <col min="1283" max="1283" width="11.81640625" style="2" customWidth="1"/>
    <col min="1284" max="1284" width="9" style="2" customWidth="1"/>
    <col min="1285" max="1285" width="8.7265625" style="2" bestFit="1" customWidth="1"/>
    <col min="1286" max="1286" width="10.26953125" style="2" bestFit="1" customWidth="1"/>
    <col min="1287" max="1287" width="12" style="2" customWidth="1"/>
    <col min="1288" max="1288" width="11" style="2" bestFit="1" customWidth="1"/>
    <col min="1289" max="1289" width="11" style="2" customWidth="1"/>
    <col min="1290" max="1290" width="9.7265625" style="2" customWidth="1"/>
    <col min="1291" max="1291" width="9" style="2" customWidth="1"/>
    <col min="1292" max="1292" width="11.81640625" style="2" customWidth="1"/>
    <col min="1293" max="1293" width="17" style="2" bestFit="1" customWidth="1"/>
    <col min="1294" max="1294" width="15.7265625" style="2" bestFit="1" customWidth="1"/>
    <col min="1295" max="1296" width="14.26953125" style="2" bestFit="1" customWidth="1"/>
    <col min="1297" max="1526" width="9" style="2"/>
    <col min="1527" max="1527" width="7.26953125" style="2" customWidth="1"/>
    <col min="1528" max="1528" width="9.7265625" style="2" customWidth="1"/>
    <col min="1529" max="1529" width="11" style="2" customWidth="1"/>
    <col min="1530" max="1530" width="17.54296875" style="2" customWidth="1"/>
    <col min="1531" max="1531" width="9" style="2" customWidth="1"/>
    <col min="1532" max="1532" width="16.81640625" style="2" customWidth="1"/>
    <col min="1533" max="1533" width="13.453125" style="2" customWidth="1"/>
    <col min="1534" max="1534" width="9" style="2" customWidth="1"/>
    <col min="1535" max="1535" width="11" style="2" bestFit="1" customWidth="1"/>
    <col min="1536" max="1536" width="14.1796875" style="2" customWidth="1"/>
    <col min="1537" max="1538" width="11.1796875" style="2" customWidth="1"/>
    <col min="1539" max="1539" width="11.81640625" style="2" customWidth="1"/>
    <col min="1540" max="1540" width="9" style="2" customWidth="1"/>
    <col min="1541" max="1541" width="8.7265625" style="2" bestFit="1" customWidth="1"/>
    <col min="1542" max="1542" width="10.26953125" style="2" bestFit="1" customWidth="1"/>
    <col min="1543" max="1543" width="12" style="2" customWidth="1"/>
    <col min="1544" max="1544" width="11" style="2" bestFit="1" customWidth="1"/>
    <col min="1545" max="1545" width="11" style="2" customWidth="1"/>
    <col min="1546" max="1546" width="9.7265625" style="2" customWidth="1"/>
    <col min="1547" max="1547" width="9" style="2" customWidth="1"/>
    <col min="1548" max="1548" width="11.81640625" style="2" customWidth="1"/>
    <col min="1549" max="1549" width="17" style="2" bestFit="1" customWidth="1"/>
    <col min="1550" max="1550" width="15.7265625" style="2" bestFit="1" customWidth="1"/>
    <col min="1551" max="1552" width="14.26953125" style="2" bestFit="1" customWidth="1"/>
    <col min="1553" max="1782" width="9" style="2"/>
    <col min="1783" max="1783" width="7.26953125" style="2" customWidth="1"/>
    <col min="1784" max="1784" width="9.7265625" style="2" customWidth="1"/>
    <col min="1785" max="1785" width="11" style="2" customWidth="1"/>
    <col min="1786" max="1786" width="17.54296875" style="2" customWidth="1"/>
    <col min="1787" max="1787" width="9" style="2" customWidth="1"/>
    <col min="1788" max="1788" width="16.81640625" style="2" customWidth="1"/>
    <col min="1789" max="1789" width="13.453125" style="2" customWidth="1"/>
    <col min="1790" max="1790" width="9" style="2" customWidth="1"/>
    <col min="1791" max="1791" width="11" style="2" bestFit="1" customWidth="1"/>
    <col min="1792" max="1792" width="14.1796875" style="2" customWidth="1"/>
    <col min="1793" max="1794" width="11.1796875" style="2" customWidth="1"/>
    <col min="1795" max="1795" width="11.81640625" style="2" customWidth="1"/>
    <col min="1796" max="1796" width="9" style="2" customWidth="1"/>
    <col min="1797" max="1797" width="8.7265625" style="2" bestFit="1" customWidth="1"/>
    <col min="1798" max="1798" width="10.26953125" style="2" bestFit="1" customWidth="1"/>
    <col min="1799" max="1799" width="12" style="2" customWidth="1"/>
    <col min="1800" max="1800" width="11" style="2" bestFit="1" customWidth="1"/>
    <col min="1801" max="1801" width="11" style="2" customWidth="1"/>
    <col min="1802" max="1802" width="9.7265625" style="2" customWidth="1"/>
    <col min="1803" max="1803" width="9" style="2" customWidth="1"/>
    <col min="1804" max="1804" width="11.81640625" style="2" customWidth="1"/>
    <col min="1805" max="1805" width="17" style="2" bestFit="1" customWidth="1"/>
    <col min="1806" max="1806" width="15.7265625" style="2" bestFit="1" customWidth="1"/>
    <col min="1807" max="1808" width="14.26953125" style="2" bestFit="1" customWidth="1"/>
    <col min="1809" max="2038" width="9" style="2"/>
    <col min="2039" max="2039" width="7.26953125" style="2" customWidth="1"/>
    <col min="2040" max="2040" width="9.7265625" style="2" customWidth="1"/>
    <col min="2041" max="2041" width="11" style="2" customWidth="1"/>
    <col min="2042" max="2042" width="17.54296875" style="2" customWidth="1"/>
    <col min="2043" max="2043" width="9" style="2" customWidth="1"/>
    <col min="2044" max="2044" width="16.81640625" style="2" customWidth="1"/>
    <col min="2045" max="2045" width="13.453125" style="2" customWidth="1"/>
    <col min="2046" max="2046" width="9" style="2" customWidth="1"/>
    <col min="2047" max="2047" width="11" style="2" bestFit="1" customWidth="1"/>
    <col min="2048" max="2048" width="14.1796875" style="2" customWidth="1"/>
    <col min="2049" max="2050" width="11.1796875" style="2" customWidth="1"/>
    <col min="2051" max="2051" width="11.81640625" style="2" customWidth="1"/>
    <col min="2052" max="2052" width="9" style="2" customWidth="1"/>
    <col min="2053" max="2053" width="8.7265625" style="2" bestFit="1" customWidth="1"/>
    <col min="2054" max="2054" width="10.26953125" style="2" bestFit="1" customWidth="1"/>
    <col min="2055" max="2055" width="12" style="2" customWidth="1"/>
    <col min="2056" max="2056" width="11" style="2" bestFit="1" customWidth="1"/>
    <col min="2057" max="2057" width="11" style="2" customWidth="1"/>
    <col min="2058" max="2058" width="9.7265625" style="2" customWidth="1"/>
    <col min="2059" max="2059" width="9" style="2" customWidth="1"/>
    <col min="2060" max="2060" width="11.81640625" style="2" customWidth="1"/>
    <col min="2061" max="2061" width="17" style="2" bestFit="1" customWidth="1"/>
    <col min="2062" max="2062" width="15.7265625" style="2" bestFit="1" customWidth="1"/>
    <col min="2063" max="2064" width="14.26953125" style="2" bestFit="1" customWidth="1"/>
    <col min="2065" max="2294" width="9" style="2"/>
    <col min="2295" max="2295" width="7.26953125" style="2" customWidth="1"/>
    <col min="2296" max="2296" width="9.7265625" style="2" customWidth="1"/>
    <col min="2297" max="2297" width="11" style="2" customWidth="1"/>
    <col min="2298" max="2298" width="17.54296875" style="2" customWidth="1"/>
    <col min="2299" max="2299" width="9" style="2" customWidth="1"/>
    <col min="2300" max="2300" width="16.81640625" style="2" customWidth="1"/>
    <col min="2301" max="2301" width="13.453125" style="2" customWidth="1"/>
    <col min="2302" max="2302" width="9" style="2" customWidth="1"/>
    <col min="2303" max="2303" width="11" style="2" bestFit="1" customWidth="1"/>
    <col min="2304" max="2304" width="14.1796875" style="2" customWidth="1"/>
    <col min="2305" max="2306" width="11.1796875" style="2" customWidth="1"/>
    <col min="2307" max="2307" width="11.81640625" style="2" customWidth="1"/>
    <col min="2308" max="2308" width="9" style="2" customWidth="1"/>
    <col min="2309" max="2309" width="8.7265625" style="2" bestFit="1" customWidth="1"/>
    <col min="2310" max="2310" width="10.26953125" style="2" bestFit="1" customWidth="1"/>
    <col min="2311" max="2311" width="12" style="2" customWidth="1"/>
    <col min="2312" max="2312" width="11" style="2" bestFit="1" customWidth="1"/>
    <col min="2313" max="2313" width="11" style="2" customWidth="1"/>
    <col min="2314" max="2314" width="9.7265625" style="2" customWidth="1"/>
    <col min="2315" max="2315" width="9" style="2" customWidth="1"/>
    <col min="2316" max="2316" width="11.81640625" style="2" customWidth="1"/>
    <col min="2317" max="2317" width="17" style="2" bestFit="1" customWidth="1"/>
    <col min="2318" max="2318" width="15.7265625" style="2" bestFit="1" customWidth="1"/>
    <col min="2319" max="2320" width="14.26953125" style="2" bestFit="1" customWidth="1"/>
    <col min="2321" max="2550" width="9" style="2"/>
    <col min="2551" max="2551" width="7.26953125" style="2" customWidth="1"/>
    <col min="2552" max="2552" width="9.7265625" style="2" customWidth="1"/>
    <col min="2553" max="2553" width="11" style="2" customWidth="1"/>
    <col min="2554" max="2554" width="17.54296875" style="2" customWidth="1"/>
    <col min="2555" max="2555" width="9" style="2" customWidth="1"/>
    <col min="2556" max="2556" width="16.81640625" style="2" customWidth="1"/>
    <col min="2557" max="2557" width="13.453125" style="2" customWidth="1"/>
    <col min="2558" max="2558" width="9" style="2" customWidth="1"/>
    <col min="2559" max="2559" width="11" style="2" bestFit="1" customWidth="1"/>
    <col min="2560" max="2560" width="14.1796875" style="2" customWidth="1"/>
    <col min="2561" max="2562" width="11.1796875" style="2" customWidth="1"/>
    <col min="2563" max="2563" width="11.81640625" style="2" customWidth="1"/>
    <col min="2564" max="2564" width="9" style="2" customWidth="1"/>
    <col min="2565" max="2565" width="8.7265625" style="2" bestFit="1" customWidth="1"/>
    <col min="2566" max="2566" width="10.26953125" style="2" bestFit="1" customWidth="1"/>
    <col min="2567" max="2567" width="12" style="2" customWidth="1"/>
    <col min="2568" max="2568" width="11" style="2" bestFit="1" customWidth="1"/>
    <col min="2569" max="2569" width="11" style="2" customWidth="1"/>
    <col min="2570" max="2570" width="9.7265625" style="2" customWidth="1"/>
    <col min="2571" max="2571" width="9" style="2" customWidth="1"/>
    <col min="2572" max="2572" width="11.81640625" style="2" customWidth="1"/>
    <col min="2573" max="2573" width="17" style="2" bestFit="1" customWidth="1"/>
    <col min="2574" max="2574" width="15.7265625" style="2" bestFit="1" customWidth="1"/>
    <col min="2575" max="2576" width="14.26953125" style="2" bestFit="1" customWidth="1"/>
    <col min="2577" max="2806" width="9" style="2"/>
    <col min="2807" max="2807" width="7.26953125" style="2" customWidth="1"/>
    <col min="2808" max="2808" width="9.7265625" style="2" customWidth="1"/>
    <col min="2809" max="2809" width="11" style="2" customWidth="1"/>
    <col min="2810" max="2810" width="17.54296875" style="2" customWidth="1"/>
    <col min="2811" max="2811" width="9" style="2" customWidth="1"/>
    <col min="2812" max="2812" width="16.81640625" style="2" customWidth="1"/>
    <col min="2813" max="2813" width="13.453125" style="2" customWidth="1"/>
    <col min="2814" max="2814" width="9" style="2" customWidth="1"/>
    <col min="2815" max="2815" width="11" style="2" bestFit="1" customWidth="1"/>
    <col min="2816" max="2816" width="14.1796875" style="2" customWidth="1"/>
    <col min="2817" max="2818" width="11.1796875" style="2" customWidth="1"/>
    <col min="2819" max="2819" width="11.81640625" style="2" customWidth="1"/>
    <col min="2820" max="2820" width="9" style="2" customWidth="1"/>
    <col min="2821" max="2821" width="8.7265625" style="2" bestFit="1" customWidth="1"/>
    <col min="2822" max="2822" width="10.26953125" style="2" bestFit="1" customWidth="1"/>
    <col min="2823" max="2823" width="12" style="2" customWidth="1"/>
    <col min="2824" max="2824" width="11" style="2" bestFit="1" customWidth="1"/>
    <col min="2825" max="2825" width="11" style="2" customWidth="1"/>
    <col min="2826" max="2826" width="9.7265625" style="2" customWidth="1"/>
    <col min="2827" max="2827" width="9" style="2" customWidth="1"/>
    <col min="2828" max="2828" width="11.81640625" style="2" customWidth="1"/>
    <col min="2829" max="2829" width="17" style="2" bestFit="1" customWidth="1"/>
    <col min="2830" max="2830" width="15.7265625" style="2" bestFit="1" customWidth="1"/>
    <col min="2831" max="2832" width="14.26953125" style="2" bestFit="1" customWidth="1"/>
    <col min="2833" max="3062" width="9" style="2"/>
    <col min="3063" max="3063" width="7.26953125" style="2" customWidth="1"/>
    <col min="3064" max="3064" width="9.7265625" style="2" customWidth="1"/>
    <col min="3065" max="3065" width="11" style="2" customWidth="1"/>
    <col min="3066" max="3066" width="17.54296875" style="2" customWidth="1"/>
    <col min="3067" max="3067" width="9" style="2" customWidth="1"/>
    <col min="3068" max="3068" width="16.81640625" style="2" customWidth="1"/>
    <col min="3069" max="3069" width="13.453125" style="2" customWidth="1"/>
    <col min="3070" max="3070" width="9" style="2" customWidth="1"/>
    <col min="3071" max="3071" width="11" style="2" bestFit="1" customWidth="1"/>
    <col min="3072" max="3072" width="14.1796875" style="2" customWidth="1"/>
    <col min="3073" max="3074" width="11.1796875" style="2" customWidth="1"/>
    <col min="3075" max="3075" width="11.81640625" style="2" customWidth="1"/>
    <col min="3076" max="3076" width="9" style="2" customWidth="1"/>
    <col min="3077" max="3077" width="8.7265625" style="2" bestFit="1" customWidth="1"/>
    <col min="3078" max="3078" width="10.26953125" style="2" bestFit="1" customWidth="1"/>
    <col min="3079" max="3079" width="12" style="2" customWidth="1"/>
    <col min="3080" max="3080" width="11" style="2" bestFit="1" customWidth="1"/>
    <col min="3081" max="3081" width="11" style="2" customWidth="1"/>
    <col min="3082" max="3082" width="9.7265625" style="2" customWidth="1"/>
    <col min="3083" max="3083" width="9" style="2" customWidth="1"/>
    <col min="3084" max="3084" width="11.81640625" style="2" customWidth="1"/>
    <col min="3085" max="3085" width="17" style="2" bestFit="1" customWidth="1"/>
    <col min="3086" max="3086" width="15.7265625" style="2" bestFit="1" customWidth="1"/>
    <col min="3087" max="3088" width="14.26953125" style="2" bestFit="1" customWidth="1"/>
    <col min="3089" max="3318" width="9" style="2"/>
    <col min="3319" max="3319" width="7.26953125" style="2" customWidth="1"/>
    <col min="3320" max="3320" width="9.7265625" style="2" customWidth="1"/>
    <col min="3321" max="3321" width="11" style="2" customWidth="1"/>
    <col min="3322" max="3322" width="17.54296875" style="2" customWidth="1"/>
    <col min="3323" max="3323" width="9" style="2" customWidth="1"/>
    <col min="3324" max="3324" width="16.81640625" style="2" customWidth="1"/>
    <col min="3325" max="3325" width="13.453125" style="2" customWidth="1"/>
    <col min="3326" max="3326" width="9" style="2" customWidth="1"/>
    <col min="3327" max="3327" width="11" style="2" bestFit="1" customWidth="1"/>
    <col min="3328" max="3328" width="14.1796875" style="2" customWidth="1"/>
    <col min="3329" max="3330" width="11.1796875" style="2" customWidth="1"/>
    <col min="3331" max="3331" width="11.81640625" style="2" customWidth="1"/>
    <col min="3332" max="3332" width="9" style="2" customWidth="1"/>
    <col min="3333" max="3333" width="8.7265625" style="2" bestFit="1" customWidth="1"/>
    <col min="3334" max="3334" width="10.26953125" style="2" bestFit="1" customWidth="1"/>
    <col min="3335" max="3335" width="12" style="2" customWidth="1"/>
    <col min="3336" max="3336" width="11" style="2" bestFit="1" customWidth="1"/>
    <col min="3337" max="3337" width="11" style="2" customWidth="1"/>
    <col min="3338" max="3338" width="9.7265625" style="2" customWidth="1"/>
    <col min="3339" max="3339" width="9" style="2" customWidth="1"/>
    <col min="3340" max="3340" width="11.81640625" style="2" customWidth="1"/>
    <col min="3341" max="3341" width="17" style="2" bestFit="1" customWidth="1"/>
    <col min="3342" max="3342" width="15.7265625" style="2" bestFit="1" customWidth="1"/>
    <col min="3343" max="3344" width="14.26953125" style="2" bestFit="1" customWidth="1"/>
    <col min="3345" max="3574" width="9" style="2"/>
    <col min="3575" max="3575" width="7.26953125" style="2" customWidth="1"/>
    <col min="3576" max="3576" width="9.7265625" style="2" customWidth="1"/>
    <col min="3577" max="3577" width="11" style="2" customWidth="1"/>
    <col min="3578" max="3578" width="17.54296875" style="2" customWidth="1"/>
    <col min="3579" max="3579" width="9" style="2" customWidth="1"/>
    <col min="3580" max="3580" width="16.81640625" style="2" customWidth="1"/>
    <col min="3581" max="3581" width="13.453125" style="2" customWidth="1"/>
    <col min="3582" max="3582" width="9" style="2" customWidth="1"/>
    <col min="3583" max="3583" width="11" style="2" bestFit="1" customWidth="1"/>
    <col min="3584" max="3584" width="14.1796875" style="2" customWidth="1"/>
    <col min="3585" max="3586" width="11.1796875" style="2" customWidth="1"/>
    <col min="3587" max="3587" width="11.81640625" style="2" customWidth="1"/>
    <col min="3588" max="3588" width="9" style="2" customWidth="1"/>
    <col min="3589" max="3589" width="8.7265625" style="2" bestFit="1" customWidth="1"/>
    <col min="3590" max="3590" width="10.26953125" style="2" bestFit="1" customWidth="1"/>
    <col min="3591" max="3591" width="12" style="2" customWidth="1"/>
    <col min="3592" max="3592" width="11" style="2" bestFit="1" customWidth="1"/>
    <col min="3593" max="3593" width="11" style="2" customWidth="1"/>
    <col min="3594" max="3594" width="9.7265625" style="2" customWidth="1"/>
    <col min="3595" max="3595" width="9" style="2" customWidth="1"/>
    <col min="3596" max="3596" width="11.81640625" style="2" customWidth="1"/>
    <col min="3597" max="3597" width="17" style="2" bestFit="1" customWidth="1"/>
    <col min="3598" max="3598" width="15.7265625" style="2" bestFit="1" customWidth="1"/>
    <col min="3599" max="3600" width="14.26953125" style="2" bestFit="1" customWidth="1"/>
    <col min="3601" max="3830" width="9" style="2"/>
    <col min="3831" max="3831" width="7.26953125" style="2" customWidth="1"/>
    <col min="3832" max="3832" width="9.7265625" style="2" customWidth="1"/>
    <col min="3833" max="3833" width="11" style="2" customWidth="1"/>
    <col min="3834" max="3834" width="17.54296875" style="2" customWidth="1"/>
    <col min="3835" max="3835" width="9" style="2" customWidth="1"/>
    <col min="3836" max="3836" width="16.81640625" style="2" customWidth="1"/>
    <col min="3837" max="3837" width="13.453125" style="2" customWidth="1"/>
    <col min="3838" max="3838" width="9" style="2" customWidth="1"/>
    <col min="3839" max="3839" width="11" style="2" bestFit="1" customWidth="1"/>
    <col min="3840" max="3840" width="14.1796875" style="2" customWidth="1"/>
    <col min="3841" max="3842" width="11.1796875" style="2" customWidth="1"/>
    <col min="3843" max="3843" width="11.81640625" style="2" customWidth="1"/>
    <col min="3844" max="3844" width="9" style="2" customWidth="1"/>
    <col min="3845" max="3845" width="8.7265625" style="2" bestFit="1" customWidth="1"/>
    <col min="3846" max="3846" width="10.26953125" style="2" bestFit="1" customWidth="1"/>
    <col min="3847" max="3847" width="12" style="2" customWidth="1"/>
    <col min="3848" max="3848" width="11" style="2" bestFit="1" customWidth="1"/>
    <col min="3849" max="3849" width="11" style="2" customWidth="1"/>
    <col min="3850" max="3850" width="9.7265625" style="2" customWidth="1"/>
    <col min="3851" max="3851" width="9" style="2" customWidth="1"/>
    <col min="3852" max="3852" width="11.81640625" style="2" customWidth="1"/>
    <col min="3853" max="3853" width="17" style="2" bestFit="1" customWidth="1"/>
    <col min="3854" max="3854" width="15.7265625" style="2" bestFit="1" customWidth="1"/>
    <col min="3855" max="3856" width="14.26953125" style="2" bestFit="1" customWidth="1"/>
    <col min="3857" max="4086" width="9" style="2"/>
    <col min="4087" max="4087" width="7.26953125" style="2" customWidth="1"/>
    <col min="4088" max="4088" width="9.7265625" style="2" customWidth="1"/>
    <col min="4089" max="4089" width="11" style="2" customWidth="1"/>
    <col min="4090" max="4090" width="17.54296875" style="2" customWidth="1"/>
    <col min="4091" max="4091" width="9" style="2" customWidth="1"/>
    <col min="4092" max="4092" width="16.81640625" style="2" customWidth="1"/>
    <col min="4093" max="4093" width="13.453125" style="2" customWidth="1"/>
    <col min="4094" max="4094" width="9" style="2" customWidth="1"/>
    <col min="4095" max="4095" width="11" style="2" bestFit="1" customWidth="1"/>
    <col min="4096" max="4096" width="14.1796875" style="2" customWidth="1"/>
    <col min="4097" max="4098" width="11.1796875" style="2" customWidth="1"/>
    <col min="4099" max="4099" width="11.81640625" style="2" customWidth="1"/>
    <col min="4100" max="4100" width="9" style="2" customWidth="1"/>
    <col min="4101" max="4101" width="8.7265625" style="2" bestFit="1" customWidth="1"/>
    <col min="4102" max="4102" width="10.26953125" style="2" bestFit="1" customWidth="1"/>
    <col min="4103" max="4103" width="12" style="2" customWidth="1"/>
    <col min="4104" max="4104" width="11" style="2" bestFit="1" customWidth="1"/>
    <col min="4105" max="4105" width="11" style="2" customWidth="1"/>
    <col min="4106" max="4106" width="9.7265625" style="2" customWidth="1"/>
    <col min="4107" max="4107" width="9" style="2" customWidth="1"/>
    <col min="4108" max="4108" width="11.81640625" style="2" customWidth="1"/>
    <col min="4109" max="4109" width="17" style="2" bestFit="1" customWidth="1"/>
    <col min="4110" max="4110" width="15.7265625" style="2" bestFit="1" customWidth="1"/>
    <col min="4111" max="4112" width="14.26953125" style="2" bestFit="1" customWidth="1"/>
    <col min="4113" max="4342" width="9" style="2"/>
    <col min="4343" max="4343" width="7.26953125" style="2" customWidth="1"/>
    <col min="4344" max="4344" width="9.7265625" style="2" customWidth="1"/>
    <col min="4345" max="4345" width="11" style="2" customWidth="1"/>
    <col min="4346" max="4346" width="17.54296875" style="2" customWidth="1"/>
    <col min="4347" max="4347" width="9" style="2" customWidth="1"/>
    <col min="4348" max="4348" width="16.81640625" style="2" customWidth="1"/>
    <col min="4349" max="4349" width="13.453125" style="2" customWidth="1"/>
    <col min="4350" max="4350" width="9" style="2" customWidth="1"/>
    <col min="4351" max="4351" width="11" style="2" bestFit="1" customWidth="1"/>
    <col min="4352" max="4352" width="14.1796875" style="2" customWidth="1"/>
    <col min="4353" max="4354" width="11.1796875" style="2" customWidth="1"/>
    <col min="4355" max="4355" width="11.81640625" style="2" customWidth="1"/>
    <col min="4356" max="4356" width="9" style="2" customWidth="1"/>
    <col min="4357" max="4357" width="8.7265625" style="2" bestFit="1" customWidth="1"/>
    <col min="4358" max="4358" width="10.26953125" style="2" bestFit="1" customWidth="1"/>
    <col min="4359" max="4359" width="12" style="2" customWidth="1"/>
    <col min="4360" max="4360" width="11" style="2" bestFit="1" customWidth="1"/>
    <col min="4361" max="4361" width="11" style="2" customWidth="1"/>
    <col min="4362" max="4362" width="9.7265625" style="2" customWidth="1"/>
    <col min="4363" max="4363" width="9" style="2" customWidth="1"/>
    <col min="4364" max="4364" width="11.81640625" style="2" customWidth="1"/>
    <col min="4365" max="4365" width="17" style="2" bestFit="1" customWidth="1"/>
    <col min="4366" max="4366" width="15.7265625" style="2" bestFit="1" customWidth="1"/>
    <col min="4367" max="4368" width="14.26953125" style="2" bestFit="1" customWidth="1"/>
    <col min="4369" max="4598" width="9" style="2"/>
    <col min="4599" max="4599" width="7.26953125" style="2" customWidth="1"/>
    <col min="4600" max="4600" width="9.7265625" style="2" customWidth="1"/>
    <col min="4601" max="4601" width="11" style="2" customWidth="1"/>
    <col min="4602" max="4602" width="17.54296875" style="2" customWidth="1"/>
    <col min="4603" max="4603" width="9" style="2" customWidth="1"/>
    <col min="4604" max="4604" width="16.81640625" style="2" customWidth="1"/>
    <col min="4605" max="4605" width="13.453125" style="2" customWidth="1"/>
    <col min="4606" max="4606" width="9" style="2" customWidth="1"/>
    <col min="4607" max="4607" width="11" style="2" bestFit="1" customWidth="1"/>
    <col min="4608" max="4608" width="14.1796875" style="2" customWidth="1"/>
    <col min="4609" max="4610" width="11.1796875" style="2" customWidth="1"/>
    <col min="4611" max="4611" width="11.81640625" style="2" customWidth="1"/>
    <col min="4612" max="4612" width="9" style="2" customWidth="1"/>
    <col min="4613" max="4613" width="8.7265625" style="2" bestFit="1" customWidth="1"/>
    <col min="4614" max="4614" width="10.26953125" style="2" bestFit="1" customWidth="1"/>
    <col min="4615" max="4615" width="12" style="2" customWidth="1"/>
    <col min="4616" max="4616" width="11" style="2" bestFit="1" customWidth="1"/>
    <col min="4617" max="4617" width="11" style="2" customWidth="1"/>
    <col min="4618" max="4618" width="9.7265625" style="2" customWidth="1"/>
    <col min="4619" max="4619" width="9" style="2" customWidth="1"/>
    <col min="4620" max="4620" width="11.81640625" style="2" customWidth="1"/>
    <col min="4621" max="4621" width="17" style="2" bestFit="1" customWidth="1"/>
    <col min="4622" max="4622" width="15.7265625" style="2" bestFit="1" customWidth="1"/>
    <col min="4623" max="4624" width="14.26953125" style="2" bestFit="1" customWidth="1"/>
    <col min="4625" max="4854" width="9" style="2"/>
    <col min="4855" max="4855" width="7.26953125" style="2" customWidth="1"/>
    <col min="4856" max="4856" width="9.7265625" style="2" customWidth="1"/>
    <col min="4857" max="4857" width="11" style="2" customWidth="1"/>
    <col min="4858" max="4858" width="17.54296875" style="2" customWidth="1"/>
    <col min="4859" max="4859" width="9" style="2" customWidth="1"/>
    <col min="4860" max="4860" width="16.81640625" style="2" customWidth="1"/>
    <col min="4861" max="4861" width="13.453125" style="2" customWidth="1"/>
    <col min="4862" max="4862" width="9" style="2" customWidth="1"/>
    <col min="4863" max="4863" width="11" style="2" bestFit="1" customWidth="1"/>
    <col min="4864" max="4864" width="14.1796875" style="2" customWidth="1"/>
    <col min="4865" max="4866" width="11.1796875" style="2" customWidth="1"/>
    <col min="4867" max="4867" width="11.81640625" style="2" customWidth="1"/>
    <col min="4868" max="4868" width="9" style="2" customWidth="1"/>
    <col min="4869" max="4869" width="8.7265625" style="2" bestFit="1" customWidth="1"/>
    <col min="4870" max="4870" width="10.26953125" style="2" bestFit="1" customWidth="1"/>
    <col min="4871" max="4871" width="12" style="2" customWidth="1"/>
    <col min="4872" max="4872" width="11" style="2" bestFit="1" customWidth="1"/>
    <col min="4873" max="4873" width="11" style="2" customWidth="1"/>
    <col min="4874" max="4874" width="9.7265625" style="2" customWidth="1"/>
    <col min="4875" max="4875" width="9" style="2" customWidth="1"/>
    <col min="4876" max="4876" width="11.81640625" style="2" customWidth="1"/>
    <col min="4877" max="4877" width="17" style="2" bestFit="1" customWidth="1"/>
    <col min="4878" max="4878" width="15.7265625" style="2" bestFit="1" customWidth="1"/>
    <col min="4879" max="4880" width="14.26953125" style="2" bestFit="1" customWidth="1"/>
    <col min="4881" max="5110" width="9" style="2"/>
    <col min="5111" max="5111" width="7.26953125" style="2" customWidth="1"/>
    <col min="5112" max="5112" width="9.7265625" style="2" customWidth="1"/>
    <col min="5113" max="5113" width="11" style="2" customWidth="1"/>
    <col min="5114" max="5114" width="17.54296875" style="2" customWidth="1"/>
    <col min="5115" max="5115" width="9" style="2" customWidth="1"/>
    <col min="5116" max="5116" width="16.81640625" style="2" customWidth="1"/>
    <col min="5117" max="5117" width="13.453125" style="2" customWidth="1"/>
    <col min="5118" max="5118" width="9" style="2" customWidth="1"/>
    <col min="5119" max="5119" width="11" style="2" bestFit="1" customWidth="1"/>
    <col min="5120" max="5120" width="14.1796875" style="2" customWidth="1"/>
    <col min="5121" max="5122" width="11.1796875" style="2" customWidth="1"/>
    <col min="5123" max="5123" width="11.81640625" style="2" customWidth="1"/>
    <col min="5124" max="5124" width="9" style="2" customWidth="1"/>
    <col min="5125" max="5125" width="8.7265625" style="2" bestFit="1" customWidth="1"/>
    <col min="5126" max="5126" width="10.26953125" style="2" bestFit="1" customWidth="1"/>
    <col min="5127" max="5127" width="12" style="2" customWidth="1"/>
    <col min="5128" max="5128" width="11" style="2" bestFit="1" customWidth="1"/>
    <col min="5129" max="5129" width="11" style="2" customWidth="1"/>
    <col min="5130" max="5130" width="9.7265625" style="2" customWidth="1"/>
    <col min="5131" max="5131" width="9" style="2" customWidth="1"/>
    <col min="5132" max="5132" width="11.81640625" style="2" customWidth="1"/>
    <col min="5133" max="5133" width="17" style="2" bestFit="1" customWidth="1"/>
    <col min="5134" max="5134" width="15.7265625" style="2" bestFit="1" customWidth="1"/>
    <col min="5135" max="5136" width="14.26953125" style="2" bestFit="1" customWidth="1"/>
    <col min="5137" max="5366" width="9" style="2"/>
    <col min="5367" max="5367" width="7.26953125" style="2" customWidth="1"/>
    <col min="5368" max="5368" width="9.7265625" style="2" customWidth="1"/>
    <col min="5369" max="5369" width="11" style="2" customWidth="1"/>
    <col min="5370" max="5370" width="17.54296875" style="2" customWidth="1"/>
    <col min="5371" max="5371" width="9" style="2" customWidth="1"/>
    <col min="5372" max="5372" width="16.81640625" style="2" customWidth="1"/>
    <col min="5373" max="5373" width="13.453125" style="2" customWidth="1"/>
    <col min="5374" max="5374" width="9" style="2" customWidth="1"/>
    <col min="5375" max="5375" width="11" style="2" bestFit="1" customWidth="1"/>
    <col min="5376" max="5376" width="14.1796875" style="2" customWidth="1"/>
    <col min="5377" max="5378" width="11.1796875" style="2" customWidth="1"/>
    <col min="5379" max="5379" width="11.81640625" style="2" customWidth="1"/>
    <col min="5380" max="5380" width="9" style="2" customWidth="1"/>
    <col min="5381" max="5381" width="8.7265625" style="2" bestFit="1" customWidth="1"/>
    <col min="5382" max="5382" width="10.26953125" style="2" bestFit="1" customWidth="1"/>
    <col min="5383" max="5383" width="12" style="2" customWidth="1"/>
    <col min="5384" max="5384" width="11" style="2" bestFit="1" customWidth="1"/>
    <col min="5385" max="5385" width="11" style="2" customWidth="1"/>
    <col min="5386" max="5386" width="9.7265625" style="2" customWidth="1"/>
    <col min="5387" max="5387" width="9" style="2" customWidth="1"/>
    <col min="5388" max="5388" width="11.81640625" style="2" customWidth="1"/>
    <col min="5389" max="5389" width="17" style="2" bestFit="1" customWidth="1"/>
    <col min="5390" max="5390" width="15.7265625" style="2" bestFit="1" customWidth="1"/>
    <col min="5391" max="5392" width="14.26953125" style="2" bestFit="1" customWidth="1"/>
    <col min="5393" max="5622" width="9" style="2"/>
    <col min="5623" max="5623" width="7.26953125" style="2" customWidth="1"/>
    <col min="5624" max="5624" width="9.7265625" style="2" customWidth="1"/>
    <col min="5625" max="5625" width="11" style="2" customWidth="1"/>
    <col min="5626" max="5626" width="17.54296875" style="2" customWidth="1"/>
    <col min="5627" max="5627" width="9" style="2" customWidth="1"/>
    <col min="5628" max="5628" width="16.81640625" style="2" customWidth="1"/>
    <col min="5629" max="5629" width="13.453125" style="2" customWidth="1"/>
    <col min="5630" max="5630" width="9" style="2" customWidth="1"/>
    <col min="5631" max="5631" width="11" style="2" bestFit="1" customWidth="1"/>
    <col min="5632" max="5632" width="14.1796875" style="2" customWidth="1"/>
    <col min="5633" max="5634" width="11.1796875" style="2" customWidth="1"/>
    <col min="5635" max="5635" width="11.81640625" style="2" customWidth="1"/>
    <col min="5636" max="5636" width="9" style="2" customWidth="1"/>
    <col min="5637" max="5637" width="8.7265625" style="2" bestFit="1" customWidth="1"/>
    <col min="5638" max="5638" width="10.26953125" style="2" bestFit="1" customWidth="1"/>
    <col min="5639" max="5639" width="12" style="2" customWidth="1"/>
    <col min="5640" max="5640" width="11" style="2" bestFit="1" customWidth="1"/>
    <col min="5641" max="5641" width="11" style="2" customWidth="1"/>
    <col min="5642" max="5642" width="9.7265625" style="2" customWidth="1"/>
    <col min="5643" max="5643" width="9" style="2" customWidth="1"/>
    <col min="5644" max="5644" width="11.81640625" style="2" customWidth="1"/>
    <col min="5645" max="5645" width="17" style="2" bestFit="1" customWidth="1"/>
    <col min="5646" max="5646" width="15.7265625" style="2" bestFit="1" customWidth="1"/>
    <col min="5647" max="5648" width="14.26953125" style="2" bestFit="1" customWidth="1"/>
    <col min="5649" max="5878" width="9" style="2"/>
    <col min="5879" max="5879" width="7.26953125" style="2" customWidth="1"/>
    <col min="5880" max="5880" width="9.7265625" style="2" customWidth="1"/>
    <col min="5881" max="5881" width="11" style="2" customWidth="1"/>
    <col min="5882" max="5882" width="17.54296875" style="2" customWidth="1"/>
    <col min="5883" max="5883" width="9" style="2" customWidth="1"/>
    <col min="5884" max="5884" width="16.81640625" style="2" customWidth="1"/>
    <col min="5885" max="5885" width="13.453125" style="2" customWidth="1"/>
    <col min="5886" max="5886" width="9" style="2" customWidth="1"/>
    <col min="5887" max="5887" width="11" style="2" bestFit="1" customWidth="1"/>
    <col min="5888" max="5888" width="14.1796875" style="2" customWidth="1"/>
    <col min="5889" max="5890" width="11.1796875" style="2" customWidth="1"/>
    <col min="5891" max="5891" width="11.81640625" style="2" customWidth="1"/>
    <col min="5892" max="5892" width="9" style="2" customWidth="1"/>
    <col min="5893" max="5893" width="8.7265625" style="2" bestFit="1" customWidth="1"/>
    <col min="5894" max="5894" width="10.26953125" style="2" bestFit="1" customWidth="1"/>
    <col min="5895" max="5895" width="12" style="2" customWidth="1"/>
    <col min="5896" max="5896" width="11" style="2" bestFit="1" customWidth="1"/>
    <col min="5897" max="5897" width="11" style="2" customWidth="1"/>
    <col min="5898" max="5898" width="9.7265625" style="2" customWidth="1"/>
    <col min="5899" max="5899" width="9" style="2" customWidth="1"/>
    <col min="5900" max="5900" width="11.81640625" style="2" customWidth="1"/>
    <col min="5901" max="5901" width="17" style="2" bestFit="1" customWidth="1"/>
    <col min="5902" max="5902" width="15.7265625" style="2" bestFit="1" customWidth="1"/>
    <col min="5903" max="5904" width="14.26953125" style="2" bestFit="1" customWidth="1"/>
    <col min="5905" max="6134" width="9" style="2"/>
    <col min="6135" max="6135" width="7.26953125" style="2" customWidth="1"/>
    <col min="6136" max="6136" width="9.7265625" style="2" customWidth="1"/>
    <col min="6137" max="6137" width="11" style="2" customWidth="1"/>
    <col min="6138" max="6138" width="17.54296875" style="2" customWidth="1"/>
    <col min="6139" max="6139" width="9" style="2" customWidth="1"/>
    <col min="6140" max="6140" width="16.81640625" style="2" customWidth="1"/>
    <col min="6141" max="6141" width="13.453125" style="2" customWidth="1"/>
    <col min="6142" max="6142" width="9" style="2" customWidth="1"/>
    <col min="6143" max="6143" width="11" style="2" bestFit="1" customWidth="1"/>
    <col min="6144" max="6144" width="14.1796875" style="2" customWidth="1"/>
    <col min="6145" max="6146" width="11.1796875" style="2" customWidth="1"/>
    <col min="6147" max="6147" width="11.81640625" style="2" customWidth="1"/>
    <col min="6148" max="6148" width="9" style="2" customWidth="1"/>
    <col min="6149" max="6149" width="8.7265625" style="2" bestFit="1" customWidth="1"/>
    <col min="6150" max="6150" width="10.26953125" style="2" bestFit="1" customWidth="1"/>
    <col min="6151" max="6151" width="12" style="2" customWidth="1"/>
    <col min="6152" max="6152" width="11" style="2" bestFit="1" customWidth="1"/>
    <col min="6153" max="6153" width="11" style="2" customWidth="1"/>
    <col min="6154" max="6154" width="9.7265625" style="2" customWidth="1"/>
    <col min="6155" max="6155" width="9" style="2" customWidth="1"/>
    <col min="6156" max="6156" width="11.81640625" style="2" customWidth="1"/>
    <col min="6157" max="6157" width="17" style="2" bestFit="1" customWidth="1"/>
    <col min="6158" max="6158" width="15.7265625" style="2" bestFit="1" customWidth="1"/>
    <col min="6159" max="6160" width="14.26953125" style="2" bestFit="1" customWidth="1"/>
    <col min="6161" max="6390" width="9" style="2"/>
    <col min="6391" max="6391" width="7.26953125" style="2" customWidth="1"/>
    <col min="6392" max="6392" width="9.7265625" style="2" customWidth="1"/>
    <col min="6393" max="6393" width="11" style="2" customWidth="1"/>
    <col min="6394" max="6394" width="17.54296875" style="2" customWidth="1"/>
    <col min="6395" max="6395" width="9" style="2" customWidth="1"/>
    <col min="6396" max="6396" width="16.81640625" style="2" customWidth="1"/>
    <col min="6397" max="6397" width="13.453125" style="2" customWidth="1"/>
    <col min="6398" max="6398" width="9" style="2" customWidth="1"/>
    <col min="6399" max="6399" width="11" style="2" bestFit="1" customWidth="1"/>
    <col min="6400" max="6400" width="14.1796875" style="2" customWidth="1"/>
    <col min="6401" max="6402" width="11.1796875" style="2" customWidth="1"/>
    <col min="6403" max="6403" width="11.81640625" style="2" customWidth="1"/>
    <col min="6404" max="6404" width="9" style="2" customWidth="1"/>
    <col min="6405" max="6405" width="8.7265625" style="2" bestFit="1" customWidth="1"/>
    <col min="6406" max="6406" width="10.26953125" style="2" bestFit="1" customWidth="1"/>
    <col min="6407" max="6407" width="12" style="2" customWidth="1"/>
    <col min="6408" max="6408" width="11" style="2" bestFit="1" customWidth="1"/>
    <col min="6409" max="6409" width="11" style="2" customWidth="1"/>
    <col min="6410" max="6410" width="9.7265625" style="2" customWidth="1"/>
    <col min="6411" max="6411" width="9" style="2" customWidth="1"/>
    <col min="6412" max="6412" width="11.81640625" style="2" customWidth="1"/>
    <col min="6413" max="6413" width="17" style="2" bestFit="1" customWidth="1"/>
    <col min="6414" max="6414" width="15.7265625" style="2" bestFit="1" customWidth="1"/>
    <col min="6415" max="6416" width="14.26953125" style="2" bestFit="1" customWidth="1"/>
    <col min="6417" max="6646" width="9" style="2"/>
    <col min="6647" max="6647" width="7.26953125" style="2" customWidth="1"/>
    <col min="6648" max="6648" width="9.7265625" style="2" customWidth="1"/>
    <col min="6649" max="6649" width="11" style="2" customWidth="1"/>
    <col min="6650" max="6650" width="17.54296875" style="2" customWidth="1"/>
    <col min="6651" max="6651" width="9" style="2" customWidth="1"/>
    <col min="6652" max="6652" width="16.81640625" style="2" customWidth="1"/>
    <col min="6653" max="6653" width="13.453125" style="2" customWidth="1"/>
    <col min="6654" max="6654" width="9" style="2" customWidth="1"/>
    <col min="6655" max="6655" width="11" style="2" bestFit="1" customWidth="1"/>
    <col min="6656" max="6656" width="14.1796875" style="2" customWidth="1"/>
    <col min="6657" max="6658" width="11.1796875" style="2" customWidth="1"/>
    <col min="6659" max="6659" width="11.81640625" style="2" customWidth="1"/>
    <col min="6660" max="6660" width="9" style="2" customWidth="1"/>
    <col min="6661" max="6661" width="8.7265625" style="2" bestFit="1" customWidth="1"/>
    <col min="6662" max="6662" width="10.26953125" style="2" bestFit="1" customWidth="1"/>
    <col min="6663" max="6663" width="12" style="2" customWidth="1"/>
    <col min="6664" max="6664" width="11" style="2" bestFit="1" customWidth="1"/>
    <col min="6665" max="6665" width="11" style="2" customWidth="1"/>
    <col min="6666" max="6666" width="9.7265625" style="2" customWidth="1"/>
    <col min="6667" max="6667" width="9" style="2" customWidth="1"/>
    <col min="6668" max="6668" width="11.81640625" style="2" customWidth="1"/>
    <col min="6669" max="6669" width="17" style="2" bestFit="1" customWidth="1"/>
    <col min="6670" max="6670" width="15.7265625" style="2" bestFit="1" customWidth="1"/>
    <col min="6671" max="6672" width="14.26953125" style="2" bestFit="1" customWidth="1"/>
    <col min="6673" max="6902" width="9" style="2"/>
    <col min="6903" max="6903" width="7.26953125" style="2" customWidth="1"/>
    <col min="6904" max="6904" width="9.7265625" style="2" customWidth="1"/>
    <col min="6905" max="6905" width="11" style="2" customWidth="1"/>
    <col min="6906" max="6906" width="17.54296875" style="2" customWidth="1"/>
    <col min="6907" max="6907" width="9" style="2" customWidth="1"/>
    <col min="6908" max="6908" width="16.81640625" style="2" customWidth="1"/>
    <col min="6909" max="6909" width="13.453125" style="2" customWidth="1"/>
    <col min="6910" max="6910" width="9" style="2" customWidth="1"/>
    <col min="6911" max="6911" width="11" style="2" bestFit="1" customWidth="1"/>
    <col min="6912" max="6912" width="14.1796875" style="2" customWidth="1"/>
    <col min="6913" max="6914" width="11.1796875" style="2" customWidth="1"/>
    <col min="6915" max="6915" width="11.81640625" style="2" customWidth="1"/>
    <col min="6916" max="6916" width="9" style="2" customWidth="1"/>
    <col min="6917" max="6917" width="8.7265625" style="2" bestFit="1" customWidth="1"/>
    <col min="6918" max="6918" width="10.26953125" style="2" bestFit="1" customWidth="1"/>
    <col min="6919" max="6919" width="12" style="2" customWidth="1"/>
    <col min="6920" max="6920" width="11" style="2" bestFit="1" customWidth="1"/>
    <col min="6921" max="6921" width="11" style="2" customWidth="1"/>
    <col min="6922" max="6922" width="9.7265625" style="2" customWidth="1"/>
    <col min="6923" max="6923" width="9" style="2" customWidth="1"/>
    <col min="6924" max="6924" width="11.81640625" style="2" customWidth="1"/>
    <col min="6925" max="6925" width="17" style="2" bestFit="1" customWidth="1"/>
    <col min="6926" max="6926" width="15.7265625" style="2" bestFit="1" customWidth="1"/>
    <col min="6927" max="6928" width="14.26953125" style="2" bestFit="1" customWidth="1"/>
    <col min="6929" max="7158" width="9" style="2"/>
    <col min="7159" max="7159" width="7.26953125" style="2" customWidth="1"/>
    <col min="7160" max="7160" width="9.7265625" style="2" customWidth="1"/>
    <col min="7161" max="7161" width="11" style="2" customWidth="1"/>
    <col min="7162" max="7162" width="17.54296875" style="2" customWidth="1"/>
    <col min="7163" max="7163" width="9" style="2" customWidth="1"/>
    <col min="7164" max="7164" width="16.81640625" style="2" customWidth="1"/>
    <col min="7165" max="7165" width="13.453125" style="2" customWidth="1"/>
    <col min="7166" max="7166" width="9" style="2" customWidth="1"/>
    <col min="7167" max="7167" width="11" style="2" bestFit="1" customWidth="1"/>
    <col min="7168" max="7168" width="14.1796875" style="2" customWidth="1"/>
    <col min="7169" max="7170" width="11.1796875" style="2" customWidth="1"/>
    <col min="7171" max="7171" width="11.81640625" style="2" customWidth="1"/>
    <col min="7172" max="7172" width="9" style="2" customWidth="1"/>
    <col min="7173" max="7173" width="8.7265625" style="2" bestFit="1" customWidth="1"/>
    <col min="7174" max="7174" width="10.26953125" style="2" bestFit="1" customWidth="1"/>
    <col min="7175" max="7175" width="12" style="2" customWidth="1"/>
    <col min="7176" max="7176" width="11" style="2" bestFit="1" customWidth="1"/>
    <col min="7177" max="7177" width="11" style="2" customWidth="1"/>
    <col min="7178" max="7178" width="9.7265625" style="2" customWidth="1"/>
    <col min="7179" max="7179" width="9" style="2" customWidth="1"/>
    <col min="7180" max="7180" width="11.81640625" style="2" customWidth="1"/>
    <col min="7181" max="7181" width="17" style="2" bestFit="1" customWidth="1"/>
    <col min="7182" max="7182" width="15.7265625" style="2" bestFit="1" customWidth="1"/>
    <col min="7183" max="7184" width="14.26953125" style="2" bestFit="1" customWidth="1"/>
    <col min="7185" max="7414" width="9" style="2"/>
    <col min="7415" max="7415" width="7.26953125" style="2" customWidth="1"/>
    <col min="7416" max="7416" width="9.7265625" style="2" customWidth="1"/>
    <col min="7417" max="7417" width="11" style="2" customWidth="1"/>
    <col min="7418" max="7418" width="17.54296875" style="2" customWidth="1"/>
    <col min="7419" max="7419" width="9" style="2" customWidth="1"/>
    <col min="7420" max="7420" width="16.81640625" style="2" customWidth="1"/>
    <col min="7421" max="7421" width="13.453125" style="2" customWidth="1"/>
    <col min="7422" max="7422" width="9" style="2" customWidth="1"/>
    <col min="7423" max="7423" width="11" style="2" bestFit="1" customWidth="1"/>
    <col min="7424" max="7424" width="14.1796875" style="2" customWidth="1"/>
    <col min="7425" max="7426" width="11.1796875" style="2" customWidth="1"/>
    <col min="7427" max="7427" width="11.81640625" style="2" customWidth="1"/>
    <col min="7428" max="7428" width="9" style="2" customWidth="1"/>
    <col min="7429" max="7429" width="8.7265625" style="2" bestFit="1" customWidth="1"/>
    <col min="7430" max="7430" width="10.26953125" style="2" bestFit="1" customWidth="1"/>
    <col min="7431" max="7431" width="12" style="2" customWidth="1"/>
    <col min="7432" max="7432" width="11" style="2" bestFit="1" customWidth="1"/>
    <col min="7433" max="7433" width="11" style="2" customWidth="1"/>
    <col min="7434" max="7434" width="9.7265625" style="2" customWidth="1"/>
    <col min="7435" max="7435" width="9" style="2" customWidth="1"/>
    <col min="7436" max="7436" width="11.81640625" style="2" customWidth="1"/>
    <col min="7437" max="7437" width="17" style="2" bestFit="1" customWidth="1"/>
    <col min="7438" max="7438" width="15.7265625" style="2" bestFit="1" customWidth="1"/>
    <col min="7439" max="7440" width="14.26953125" style="2" bestFit="1" customWidth="1"/>
    <col min="7441" max="7670" width="9" style="2"/>
    <col min="7671" max="7671" width="7.26953125" style="2" customWidth="1"/>
    <col min="7672" max="7672" width="9.7265625" style="2" customWidth="1"/>
    <col min="7673" max="7673" width="11" style="2" customWidth="1"/>
    <col min="7674" max="7674" width="17.54296875" style="2" customWidth="1"/>
    <col min="7675" max="7675" width="9" style="2" customWidth="1"/>
    <col min="7676" max="7676" width="16.81640625" style="2" customWidth="1"/>
    <col min="7677" max="7677" width="13.453125" style="2" customWidth="1"/>
    <col min="7678" max="7678" width="9" style="2" customWidth="1"/>
    <col min="7679" max="7679" width="11" style="2" bestFit="1" customWidth="1"/>
    <col min="7680" max="7680" width="14.1796875" style="2" customWidth="1"/>
    <col min="7681" max="7682" width="11.1796875" style="2" customWidth="1"/>
    <col min="7683" max="7683" width="11.81640625" style="2" customWidth="1"/>
    <col min="7684" max="7684" width="9" style="2" customWidth="1"/>
    <col min="7685" max="7685" width="8.7265625" style="2" bestFit="1" customWidth="1"/>
    <col min="7686" max="7686" width="10.26953125" style="2" bestFit="1" customWidth="1"/>
    <col min="7687" max="7687" width="12" style="2" customWidth="1"/>
    <col min="7688" max="7688" width="11" style="2" bestFit="1" customWidth="1"/>
    <col min="7689" max="7689" width="11" style="2" customWidth="1"/>
    <col min="7690" max="7690" width="9.7265625" style="2" customWidth="1"/>
    <col min="7691" max="7691" width="9" style="2" customWidth="1"/>
    <col min="7692" max="7692" width="11.81640625" style="2" customWidth="1"/>
    <col min="7693" max="7693" width="17" style="2" bestFit="1" customWidth="1"/>
    <col min="7694" max="7694" width="15.7265625" style="2" bestFit="1" customWidth="1"/>
    <col min="7695" max="7696" width="14.26953125" style="2" bestFit="1" customWidth="1"/>
    <col min="7697" max="7926" width="9" style="2"/>
    <col min="7927" max="7927" width="7.26953125" style="2" customWidth="1"/>
    <col min="7928" max="7928" width="9.7265625" style="2" customWidth="1"/>
    <col min="7929" max="7929" width="11" style="2" customWidth="1"/>
    <col min="7930" max="7930" width="17.54296875" style="2" customWidth="1"/>
    <col min="7931" max="7931" width="9" style="2" customWidth="1"/>
    <col min="7932" max="7932" width="16.81640625" style="2" customWidth="1"/>
    <col min="7933" max="7933" width="13.453125" style="2" customWidth="1"/>
    <col min="7934" max="7934" width="9" style="2" customWidth="1"/>
    <col min="7935" max="7935" width="11" style="2" bestFit="1" customWidth="1"/>
    <col min="7936" max="7936" width="14.1796875" style="2" customWidth="1"/>
    <col min="7937" max="7938" width="11.1796875" style="2" customWidth="1"/>
    <col min="7939" max="7939" width="11.81640625" style="2" customWidth="1"/>
    <col min="7940" max="7940" width="9" style="2" customWidth="1"/>
    <col min="7941" max="7941" width="8.7265625" style="2" bestFit="1" customWidth="1"/>
    <col min="7942" max="7942" width="10.26953125" style="2" bestFit="1" customWidth="1"/>
    <col min="7943" max="7943" width="12" style="2" customWidth="1"/>
    <col min="7944" max="7944" width="11" style="2" bestFit="1" customWidth="1"/>
    <col min="7945" max="7945" width="11" style="2" customWidth="1"/>
    <col min="7946" max="7946" width="9.7265625" style="2" customWidth="1"/>
    <col min="7947" max="7947" width="9" style="2" customWidth="1"/>
    <col min="7948" max="7948" width="11.81640625" style="2" customWidth="1"/>
    <col min="7949" max="7949" width="17" style="2" bestFit="1" customWidth="1"/>
    <col min="7950" max="7950" width="15.7265625" style="2" bestFit="1" customWidth="1"/>
    <col min="7951" max="7952" width="14.26953125" style="2" bestFit="1" customWidth="1"/>
    <col min="7953" max="8182" width="9" style="2"/>
    <col min="8183" max="8183" width="7.26953125" style="2" customWidth="1"/>
    <col min="8184" max="8184" width="9.7265625" style="2" customWidth="1"/>
    <col min="8185" max="8185" width="11" style="2" customWidth="1"/>
    <col min="8186" max="8186" width="17.54296875" style="2" customWidth="1"/>
    <col min="8187" max="8187" width="9" style="2" customWidth="1"/>
    <col min="8188" max="8188" width="16.81640625" style="2" customWidth="1"/>
    <col min="8189" max="8189" width="13.453125" style="2" customWidth="1"/>
    <col min="8190" max="8190" width="9" style="2" customWidth="1"/>
    <col min="8191" max="8191" width="11" style="2" bestFit="1" customWidth="1"/>
    <col min="8192" max="8192" width="14.1796875" style="2" customWidth="1"/>
    <col min="8193" max="8194" width="11.1796875" style="2" customWidth="1"/>
    <col min="8195" max="8195" width="11.81640625" style="2" customWidth="1"/>
    <col min="8196" max="8196" width="9" style="2" customWidth="1"/>
    <col min="8197" max="8197" width="8.7265625" style="2" bestFit="1" customWidth="1"/>
    <col min="8198" max="8198" width="10.26953125" style="2" bestFit="1" customWidth="1"/>
    <col min="8199" max="8199" width="12" style="2" customWidth="1"/>
    <col min="8200" max="8200" width="11" style="2" bestFit="1" customWidth="1"/>
    <col min="8201" max="8201" width="11" style="2" customWidth="1"/>
    <col min="8202" max="8202" width="9.7265625" style="2" customWidth="1"/>
    <col min="8203" max="8203" width="9" style="2" customWidth="1"/>
    <col min="8204" max="8204" width="11.81640625" style="2" customWidth="1"/>
    <col min="8205" max="8205" width="17" style="2" bestFit="1" customWidth="1"/>
    <col min="8206" max="8206" width="15.7265625" style="2" bestFit="1" customWidth="1"/>
    <col min="8207" max="8208" width="14.26953125" style="2" bestFit="1" customWidth="1"/>
    <col min="8209" max="8438" width="9" style="2"/>
    <col min="8439" max="8439" width="7.26953125" style="2" customWidth="1"/>
    <col min="8440" max="8440" width="9.7265625" style="2" customWidth="1"/>
    <col min="8441" max="8441" width="11" style="2" customWidth="1"/>
    <col min="8442" max="8442" width="17.54296875" style="2" customWidth="1"/>
    <col min="8443" max="8443" width="9" style="2" customWidth="1"/>
    <col min="8444" max="8444" width="16.81640625" style="2" customWidth="1"/>
    <col min="8445" max="8445" width="13.453125" style="2" customWidth="1"/>
    <col min="8446" max="8446" width="9" style="2" customWidth="1"/>
    <col min="8447" max="8447" width="11" style="2" bestFit="1" customWidth="1"/>
    <col min="8448" max="8448" width="14.1796875" style="2" customWidth="1"/>
    <col min="8449" max="8450" width="11.1796875" style="2" customWidth="1"/>
    <col min="8451" max="8451" width="11.81640625" style="2" customWidth="1"/>
    <col min="8452" max="8452" width="9" style="2" customWidth="1"/>
    <col min="8453" max="8453" width="8.7265625" style="2" bestFit="1" customWidth="1"/>
    <col min="8454" max="8454" width="10.26953125" style="2" bestFit="1" customWidth="1"/>
    <col min="8455" max="8455" width="12" style="2" customWidth="1"/>
    <col min="8456" max="8456" width="11" style="2" bestFit="1" customWidth="1"/>
    <col min="8457" max="8457" width="11" style="2" customWidth="1"/>
    <col min="8458" max="8458" width="9.7265625" style="2" customWidth="1"/>
    <col min="8459" max="8459" width="9" style="2" customWidth="1"/>
    <col min="8460" max="8460" width="11.81640625" style="2" customWidth="1"/>
    <col min="8461" max="8461" width="17" style="2" bestFit="1" customWidth="1"/>
    <col min="8462" max="8462" width="15.7265625" style="2" bestFit="1" customWidth="1"/>
    <col min="8463" max="8464" width="14.26953125" style="2" bestFit="1" customWidth="1"/>
    <col min="8465" max="8694" width="9" style="2"/>
    <col min="8695" max="8695" width="7.26953125" style="2" customWidth="1"/>
    <col min="8696" max="8696" width="9.7265625" style="2" customWidth="1"/>
    <col min="8697" max="8697" width="11" style="2" customWidth="1"/>
    <col min="8698" max="8698" width="17.54296875" style="2" customWidth="1"/>
    <col min="8699" max="8699" width="9" style="2" customWidth="1"/>
    <col min="8700" max="8700" width="16.81640625" style="2" customWidth="1"/>
    <col min="8701" max="8701" width="13.453125" style="2" customWidth="1"/>
    <col min="8702" max="8702" width="9" style="2" customWidth="1"/>
    <col min="8703" max="8703" width="11" style="2" bestFit="1" customWidth="1"/>
    <col min="8704" max="8704" width="14.1796875" style="2" customWidth="1"/>
    <col min="8705" max="8706" width="11.1796875" style="2" customWidth="1"/>
    <col min="8707" max="8707" width="11.81640625" style="2" customWidth="1"/>
    <col min="8708" max="8708" width="9" style="2" customWidth="1"/>
    <col min="8709" max="8709" width="8.7265625" style="2" bestFit="1" customWidth="1"/>
    <col min="8710" max="8710" width="10.26953125" style="2" bestFit="1" customWidth="1"/>
    <col min="8711" max="8711" width="12" style="2" customWidth="1"/>
    <col min="8712" max="8712" width="11" style="2" bestFit="1" customWidth="1"/>
    <col min="8713" max="8713" width="11" style="2" customWidth="1"/>
    <col min="8714" max="8714" width="9.7265625" style="2" customWidth="1"/>
    <col min="8715" max="8715" width="9" style="2" customWidth="1"/>
    <col min="8716" max="8716" width="11.81640625" style="2" customWidth="1"/>
    <col min="8717" max="8717" width="17" style="2" bestFit="1" customWidth="1"/>
    <col min="8718" max="8718" width="15.7265625" style="2" bestFit="1" customWidth="1"/>
    <col min="8719" max="8720" width="14.26953125" style="2" bestFit="1" customWidth="1"/>
    <col min="8721" max="8950" width="9" style="2"/>
    <col min="8951" max="8951" width="7.26953125" style="2" customWidth="1"/>
    <col min="8952" max="8952" width="9.7265625" style="2" customWidth="1"/>
    <col min="8953" max="8953" width="11" style="2" customWidth="1"/>
    <col min="8954" max="8954" width="17.54296875" style="2" customWidth="1"/>
    <col min="8955" max="8955" width="9" style="2" customWidth="1"/>
    <col min="8956" max="8956" width="16.81640625" style="2" customWidth="1"/>
    <col min="8957" max="8957" width="13.453125" style="2" customWidth="1"/>
    <col min="8958" max="8958" width="9" style="2" customWidth="1"/>
    <col min="8959" max="8959" width="11" style="2" bestFit="1" customWidth="1"/>
    <col min="8960" max="8960" width="14.1796875" style="2" customWidth="1"/>
    <col min="8961" max="8962" width="11.1796875" style="2" customWidth="1"/>
    <col min="8963" max="8963" width="11.81640625" style="2" customWidth="1"/>
    <col min="8964" max="8964" width="9" style="2" customWidth="1"/>
    <col min="8965" max="8965" width="8.7265625" style="2" bestFit="1" customWidth="1"/>
    <col min="8966" max="8966" width="10.26953125" style="2" bestFit="1" customWidth="1"/>
    <col min="8967" max="8967" width="12" style="2" customWidth="1"/>
    <col min="8968" max="8968" width="11" style="2" bestFit="1" customWidth="1"/>
    <col min="8969" max="8969" width="11" style="2" customWidth="1"/>
    <col min="8970" max="8970" width="9.7265625" style="2" customWidth="1"/>
    <col min="8971" max="8971" width="9" style="2" customWidth="1"/>
    <col min="8972" max="8972" width="11.81640625" style="2" customWidth="1"/>
    <col min="8973" max="8973" width="17" style="2" bestFit="1" customWidth="1"/>
    <col min="8974" max="8974" width="15.7265625" style="2" bestFit="1" customWidth="1"/>
    <col min="8975" max="8976" width="14.26953125" style="2" bestFit="1" customWidth="1"/>
    <col min="8977" max="9206" width="9" style="2"/>
    <col min="9207" max="9207" width="7.26953125" style="2" customWidth="1"/>
    <col min="9208" max="9208" width="9.7265625" style="2" customWidth="1"/>
    <col min="9209" max="9209" width="11" style="2" customWidth="1"/>
    <col min="9210" max="9210" width="17.54296875" style="2" customWidth="1"/>
    <col min="9211" max="9211" width="9" style="2" customWidth="1"/>
    <col min="9212" max="9212" width="16.81640625" style="2" customWidth="1"/>
    <col min="9213" max="9213" width="13.453125" style="2" customWidth="1"/>
    <col min="9214" max="9214" width="9" style="2" customWidth="1"/>
    <col min="9215" max="9215" width="11" style="2" bestFit="1" customWidth="1"/>
    <col min="9216" max="9216" width="14.1796875" style="2" customWidth="1"/>
    <col min="9217" max="9218" width="11.1796875" style="2" customWidth="1"/>
    <col min="9219" max="9219" width="11.81640625" style="2" customWidth="1"/>
    <col min="9220" max="9220" width="9" style="2" customWidth="1"/>
    <col min="9221" max="9221" width="8.7265625" style="2" bestFit="1" customWidth="1"/>
    <col min="9222" max="9222" width="10.26953125" style="2" bestFit="1" customWidth="1"/>
    <col min="9223" max="9223" width="12" style="2" customWidth="1"/>
    <col min="9224" max="9224" width="11" style="2" bestFit="1" customWidth="1"/>
    <col min="9225" max="9225" width="11" style="2" customWidth="1"/>
    <col min="9226" max="9226" width="9.7265625" style="2" customWidth="1"/>
    <col min="9227" max="9227" width="9" style="2" customWidth="1"/>
    <col min="9228" max="9228" width="11.81640625" style="2" customWidth="1"/>
    <col min="9229" max="9229" width="17" style="2" bestFit="1" customWidth="1"/>
    <col min="9230" max="9230" width="15.7265625" style="2" bestFit="1" customWidth="1"/>
    <col min="9231" max="9232" width="14.26953125" style="2" bestFit="1" customWidth="1"/>
    <col min="9233" max="9462" width="9" style="2"/>
    <col min="9463" max="9463" width="7.26953125" style="2" customWidth="1"/>
    <col min="9464" max="9464" width="9.7265625" style="2" customWidth="1"/>
    <col min="9465" max="9465" width="11" style="2" customWidth="1"/>
    <col min="9466" max="9466" width="17.54296875" style="2" customWidth="1"/>
    <col min="9467" max="9467" width="9" style="2" customWidth="1"/>
    <col min="9468" max="9468" width="16.81640625" style="2" customWidth="1"/>
    <col min="9469" max="9469" width="13.453125" style="2" customWidth="1"/>
    <col min="9470" max="9470" width="9" style="2" customWidth="1"/>
    <col min="9471" max="9471" width="11" style="2" bestFit="1" customWidth="1"/>
    <col min="9472" max="9472" width="14.1796875" style="2" customWidth="1"/>
    <col min="9473" max="9474" width="11.1796875" style="2" customWidth="1"/>
    <col min="9475" max="9475" width="11.81640625" style="2" customWidth="1"/>
    <col min="9476" max="9476" width="9" style="2" customWidth="1"/>
    <col min="9477" max="9477" width="8.7265625" style="2" bestFit="1" customWidth="1"/>
    <col min="9478" max="9478" width="10.26953125" style="2" bestFit="1" customWidth="1"/>
    <col min="9479" max="9479" width="12" style="2" customWidth="1"/>
    <col min="9480" max="9480" width="11" style="2" bestFit="1" customWidth="1"/>
    <col min="9481" max="9481" width="11" style="2" customWidth="1"/>
    <col min="9482" max="9482" width="9.7265625" style="2" customWidth="1"/>
    <col min="9483" max="9483" width="9" style="2" customWidth="1"/>
    <col min="9484" max="9484" width="11.81640625" style="2" customWidth="1"/>
    <col min="9485" max="9485" width="17" style="2" bestFit="1" customWidth="1"/>
    <col min="9486" max="9486" width="15.7265625" style="2" bestFit="1" customWidth="1"/>
    <col min="9487" max="9488" width="14.26953125" style="2" bestFit="1" customWidth="1"/>
    <col min="9489" max="9718" width="9" style="2"/>
    <col min="9719" max="9719" width="7.26953125" style="2" customWidth="1"/>
    <col min="9720" max="9720" width="9.7265625" style="2" customWidth="1"/>
    <col min="9721" max="9721" width="11" style="2" customWidth="1"/>
    <col min="9722" max="9722" width="17.54296875" style="2" customWidth="1"/>
    <col min="9723" max="9723" width="9" style="2" customWidth="1"/>
    <col min="9724" max="9724" width="16.81640625" style="2" customWidth="1"/>
    <col min="9725" max="9725" width="13.453125" style="2" customWidth="1"/>
    <col min="9726" max="9726" width="9" style="2" customWidth="1"/>
    <col min="9727" max="9727" width="11" style="2" bestFit="1" customWidth="1"/>
    <col min="9728" max="9728" width="14.1796875" style="2" customWidth="1"/>
    <col min="9729" max="9730" width="11.1796875" style="2" customWidth="1"/>
    <col min="9731" max="9731" width="11.81640625" style="2" customWidth="1"/>
    <col min="9732" max="9732" width="9" style="2" customWidth="1"/>
    <col min="9733" max="9733" width="8.7265625" style="2" bestFit="1" customWidth="1"/>
    <col min="9734" max="9734" width="10.26953125" style="2" bestFit="1" customWidth="1"/>
    <col min="9735" max="9735" width="12" style="2" customWidth="1"/>
    <col min="9736" max="9736" width="11" style="2" bestFit="1" customWidth="1"/>
    <col min="9737" max="9737" width="11" style="2" customWidth="1"/>
    <col min="9738" max="9738" width="9.7265625" style="2" customWidth="1"/>
    <col min="9739" max="9739" width="9" style="2" customWidth="1"/>
    <col min="9740" max="9740" width="11.81640625" style="2" customWidth="1"/>
    <col min="9741" max="9741" width="17" style="2" bestFit="1" customWidth="1"/>
    <col min="9742" max="9742" width="15.7265625" style="2" bestFit="1" customWidth="1"/>
    <col min="9743" max="9744" width="14.26953125" style="2" bestFit="1" customWidth="1"/>
    <col min="9745" max="9974" width="9" style="2"/>
    <col min="9975" max="9975" width="7.26953125" style="2" customWidth="1"/>
    <col min="9976" max="9976" width="9.7265625" style="2" customWidth="1"/>
    <col min="9977" max="9977" width="11" style="2" customWidth="1"/>
    <col min="9978" max="9978" width="17.54296875" style="2" customWidth="1"/>
    <col min="9979" max="9979" width="9" style="2" customWidth="1"/>
    <col min="9980" max="9980" width="16.81640625" style="2" customWidth="1"/>
    <col min="9981" max="9981" width="13.453125" style="2" customWidth="1"/>
    <col min="9982" max="9982" width="9" style="2" customWidth="1"/>
    <col min="9983" max="9983" width="11" style="2" bestFit="1" customWidth="1"/>
    <col min="9984" max="9984" width="14.1796875" style="2" customWidth="1"/>
    <col min="9985" max="9986" width="11.1796875" style="2" customWidth="1"/>
    <col min="9987" max="9987" width="11.81640625" style="2" customWidth="1"/>
    <col min="9988" max="9988" width="9" style="2" customWidth="1"/>
    <col min="9989" max="9989" width="8.7265625" style="2" bestFit="1" customWidth="1"/>
    <col min="9990" max="9990" width="10.26953125" style="2" bestFit="1" customWidth="1"/>
    <col min="9991" max="9991" width="12" style="2" customWidth="1"/>
    <col min="9992" max="9992" width="11" style="2" bestFit="1" customWidth="1"/>
    <col min="9993" max="9993" width="11" style="2" customWidth="1"/>
    <col min="9994" max="9994" width="9.7265625" style="2" customWidth="1"/>
    <col min="9995" max="9995" width="9" style="2" customWidth="1"/>
    <col min="9996" max="9996" width="11.81640625" style="2" customWidth="1"/>
    <col min="9997" max="9997" width="17" style="2" bestFit="1" customWidth="1"/>
    <col min="9998" max="9998" width="15.7265625" style="2" bestFit="1" customWidth="1"/>
    <col min="9999" max="10000" width="14.26953125" style="2" bestFit="1" customWidth="1"/>
    <col min="10001" max="10230" width="9" style="2"/>
    <col min="10231" max="10231" width="7.26953125" style="2" customWidth="1"/>
    <col min="10232" max="10232" width="9.7265625" style="2" customWidth="1"/>
    <col min="10233" max="10233" width="11" style="2" customWidth="1"/>
    <col min="10234" max="10234" width="17.54296875" style="2" customWidth="1"/>
    <col min="10235" max="10235" width="9" style="2" customWidth="1"/>
    <col min="10236" max="10236" width="16.81640625" style="2" customWidth="1"/>
    <col min="10237" max="10237" width="13.453125" style="2" customWidth="1"/>
    <col min="10238" max="10238" width="9" style="2" customWidth="1"/>
    <col min="10239" max="10239" width="11" style="2" bestFit="1" customWidth="1"/>
    <col min="10240" max="10240" width="14.1796875" style="2" customWidth="1"/>
    <col min="10241" max="10242" width="11.1796875" style="2" customWidth="1"/>
    <col min="10243" max="10243" width="11.81640625" style="2" customWidth="1"/>
    <col min="10244" max="10244" width="9" style="2" customWidth="1"/>
    <col min="10245" max="10245" width="8.7265625" style="2" bestFit="1" customWidth="1"/>
    <col min="10246" max="10246" width="10.26953125" style="2" bestFit="1" customWidth="1"/>
    <col min="10247" max="10247" width="12" style="2" customWidth="1"/>
    <col min="10248" max="10248" width="11" style="2" bestFit="1" customWidth="1"/>
    <col min="10249" max="10249" width="11" style="2" customWidth="1"/>
    <col min="10250" max="10250" width="9.7265625" style="2" customWidth="1"/>
    <col min="10251" max="10251" width="9" style="2" customWidth="1"/>
    <col min="10252" max="10252" width="11.81640625" style="2" customWidth="1"/>
    <col min="10253" max="10253" width="17" style="2" bestFit="1" customWidth="1"/>
    <col min="10254" max="10254" width="15.7265625" style="2" bestFit="1" customWidth="1"/>
    <col min="10255" max="10256" width="14.26953125" style="2" bestFit="1" customWidth="1"/>
    <col min="10257" max="10486" width="9" style="2"/>
    <col min="10487" max="10487" width="7.26953125" style="2" customWidth="1"/>
    <col min="10488" max="10488" width="9.7265625" style="2" customWidth="1"/>
    <col min="10489" max="10489" width="11" style="2" customWidth="1"/>
    <col min="10490" max="10490" width="17.54296875" style="2" customWidth="1"/>
    <col min="10491" max="10491" width="9" style="2" customWidth="1"/>
    <col min="10492" max="10492" width="16.81640625" style="2" customWidth="1"/>
    <col min="10493" max="10493" width="13.453125" style="2" customWidth="1"/>
    <col min="10494" max="10494" width="9" style="2" customWidth="1"/>
    <col min="10495" max="10495" width="11" style="2" bestFit="1" customWidth="1"/>
    <col min="10496" max="10496" width="14.1796875" style="2" customWidth="1"/>
    <col min="10497" max="10498" width="11.1796875" style="2" customWidth="1"/>
    <col min="10499" max="10499" width="11.81640625" style="2" customWidth="1"/>
    <col min="10500" max="10500" width="9" style="2" customWidth="1"/>
    <col min="10501" max="10501" width="8.7265625" style="2" bestFit="1" customWidth="1"/>
    <col min="10502" max="10502" width="10.26953125" style="2" bestFit="1" customWidth="1"/>
    <col min="10503" max="10503" width="12" style="2" customWidth="1"/>
    <col min="10504" max="10504" width="11" style="2" bestFit="1" customWidth="1"/>
    <col min="10505" max="10505" width="11" style="2" customWidth="1"/>
    <col min="10506" max="10506" width="9.7265625" style="2" customWidth="1"/>
    <col min="10507" max="10507" width="9" style="2" customWidth="1"/>
    <col min="10508" max="10508" width="11.81640625" style="2" customWidth="1"/>
    <col min="10509" max="10509" width="17" style="2" bestFit="1" customWidth="1"/>
    <col min="10510" max="10510" width="15.7265625" style="2" bestFit="1" customWidth="1"/>
    <col min="10511" max="10512" width="14.26953125" style="2" bestFit="1" customWidth="1"/>
    <col min="10513" max="10742" width="9" style="2"/>
    <col min="10743" max="10743" width="7.26953125" style="2" customWidth="1"/>
    <col min="10744" max="10744" width="9.7265625" style="2" customWidth="1"/>
    <col min="10745" max="10745" width="11" style="2" customWidth="1"/>
    <col min="10746" max="10746" width="17.54296875" style="2" customWidth="1"/>
    <col min="10747" max="10747" width="9" style="2" customWidth="1"/>
    <col min="10748" max="10748" width="16.81640625" style="2" customWidth="1"/>
    <col min="10749" max="10749" width="13.453125" style="2" customWidth="1"/>
    <col min="10750" max="10750" width="9" style="2" customWidth="1"/>
    <col min="10751" max="10751" width="11" style="2" bestFit="1" customWidth="1"/>
    <col min="10752" max="10752" width="14.1796875" style="2" customWidth="1"/>
    <col min="10753" max="10754" width="11.1796875" style="2" customWidth="1"/>
    <col min="10755" max="10755" width="11.81640625" style="2" customWidth="1"/>
    <col min="10756" max="10756" width="9" style="2" customWidth="1"/>
    <col min="10757" max="10757" width="8.7265625" style="2" bestFit="1" customWidth="1"/>
    <col min="10758" max="10758" width="10.26953125" style="2" bestFit="1" customWidth="1"/>
    <col min="10759" max="10759" width="12" style="2" customWidth="1"/>
    <col min="10760" max="10760" width="11" style="2" bestFit="1" customWidth="1"/>
    <col min="10761" max="10761" width="11" style="2" customWidth="1"/>
    <col min="10762" max="10762" width="9.7265625" style="2" customWidth="1"/>
    <col min="10763" max="10763" width="9" style="2" customWidth="1"/>
    <col min="10764" max="10764" width="11.81640625" style="2" customWidth="1"/>
    <col min="10765" max="10765" width="17" style="2" bestFit="1" customWidth="1"/>
    <col min="10766" max="10766" width="15.7265625" style="2" bestFit="1" customWidth="1"/>
    <col min="10767" max="10768" width="14.26953125" style="2" bestFit="1" customWidth="1"/>
    <col min="10769" max="10998" width="9" style="2"/>
    <col min="10999" max="10999" width="7.26953125" style="2" customWidth="1"/>
    <col min="11000" max="11000" width="9.7265625" style="2" customWidth="1"/>
    <col min="11001" max="11001" width="11" style="2" customWidth="1"/>
    <col min="11002" max="11002" width="17.54296875" style="2" customWidth="1"/>
    <col min="11003" max="11003" width="9" style="2" customWidth="1"/>
    <col min="11004" max="11004" width="16.81640625" style="2" customWidth="1"/>
    <col min="11005" max="11005" width="13.453125" style="2" customWidth="1"/>
    <col min="11006" max="11006" width="9" style="2" customWidth="1"/>
    <col min="11007" max="11007" width="11" style="2" bestFit="1" customWidth="1"/>
    <col min="11008" max="11008" width="14.1796875" style="2" customWidth="1"/>
    <col min="11009" max="11010" width="11.1796875" style="2" customWidth="1"/>
    <col min="11011" max="11011" width="11.81640625" style="2" customWidth="1"/>
    <col min="11012" max="11012" width="9" style="2" customWidth="1"/>
    <col min="11013" max="11013" width="8.7265625" style="2" bestFit="1" customWidth="1"/>
    <col min="11014" max="11014" width="10.26953125" style="2" bestFit="1" customWidth="1"/>
    <col min="11015" max="11015" width="12" style="2" customWidth="1"/>
    <col min="11016" max="11016" width="11" style="2" bestFit="1" customWidth="1"/>
    <col min="11017" max="11017" width="11" style="2" customWidth="1"/>
    <col min="11018" max="11018" width="9.7265625" style="2" customWidth="1"/>
    <col min="11019" max="11019" width="9" style="2" customWidth="1"/>
    <col min="11020" max="11020" width="11.81640625" style="2" customWidth="1"/>
    <col min="11021" max="11021" width="17" style="2" bestFit="1" customWidth="1"/>
    <col min="11022" max="11022" width="15.7265625" style="2" bestFit="1" customWidth="1"/>
    <col min="11023" max="11024" width="14.26953125" style="2" bestFit="1" customWidth="1"/>
    <col min="11025" max="11254" width="9" style="2"/>
    <col min="11255" max="11255" width="7.26953125" style="2" customWidth="1"/>
    <col min="11256" max="11256" width="9.7265625" style="2" customWidth="1"/>
    <col min="11257" max="11257" width="11" style="2" customWidth="1"/>
    <col min="11258" max="11258" width="17.54296875" style="2" customWidth="1"/>
    <col min="11259" max="11259" width="9" style="2" customWidth="1"/>
    <col min="11260" max="11260" width="16.81640625" style="2" customWidth="1"/>
    <col min="11261" max="11261" width="13.453125" style="2" customWidth="1"/>
    <col min="11262" max="11262" width="9" style="2" customWidth="1"/>
    <col min="11263" max="11263" width="11" style="2" bestFit="1" customWidth="1"/>
    <col min="11264" max="11264" width="14.1796875" style="2" customWidth="1"/>
    <col min="11265" max="11266" width="11.1796875" style="2" customWidth="1"/>
    <col min="11267" max="11267" width="11.81640625" style="2" customWidth="1"/>
    <col min="11268" max="11268" width="9" style="2" customWidth="1"/>
    <col min="11269" max="11269" width="8.7265625" style="2" bestFit="1" customWidth="1"/>
    <col min="11270" max="11270" width="10.26953125" style="2" bestFit="1" customWidth="1"/>
    <col min="11271" max="11271" width="12" style="2" customWidth="1"/>
    <col min="11272" max="11272" width="11" style="2" bestFit="1" customWidth="1"/>
    <col min="11273" max="11273" width="11" style="2" customWidth="1"/>
    <col min="11274" max="11274" width="9.7265625" style="2" customWidth="1"/>
    <col min="11275" max="11275" width="9" style="2" customWidth="1"/>
    <col min="11276" max="11276" width="11.81640625" style="2" customWidth="1"/>
    <col min="11277" max="11277" width="17" style="2" bestFit="1" customWidth="1"/>
    <col min="11278" max="11278" width="15.7265625" style="2" bestFit="1" customWidth="1"/>
    <col min="11279" max="11280" width="14.26953125" style="2" bestFit="1" customWidth="1"/>
    <col min="11281" max="11510" width="9" style="2"/>
    <col min="11511" max="11511" width="7.26953125" style="2" customWidth="1"/>
    <col min="11512" max="11512" width="9.7265625" style="2" customWidth="1"/>
    <col min="11513" max="11513" width="11" style="2" customWidth="1"/>
    <col min="11514" max="11514" width="17.54296875" style="2" customWidth="1"/>
    <col min="11515" max="11515" width="9" style="2" customWidth="1"/>
    <col min="11516" max="11516" width="16.81640625" style="2" customWidth="1"/>
    <col min="11517" max="11517" width="13.453125" style="2" customWidth="1"/>
    <col min="11518" max="11518" width="9" style="2" customWidth="1"/>
    <col min="11519" max="11519" width="11" style="2" bestFit="1" customWidth="1"/>
    <col min="11520" max="11520" width="14.1796875" style="2" customWidth="1"/>
    <col min="11521" max="11522" width="11.1796875" style="2" customWidth="1"/>
    <col min="11523" max="11523" width="11.81640625" style="2" customWidth="1"/>
    <col min="11524" max="11524" width="9" style="2" customWidth="1"/>
    <col min="11525" max="11525" width="8.7265625" style="2" bestFit="1" customWidth="1"/>
    <col min="11526" max="11526" width="10.26953125" style="2" bestFit="1" customWidth="1"/>
    <col min="11527" max="11527" width="12" style="2" customWidth="1"/>
    <col min="11528" max="11528" width="11" style="2" bestFit="1" customWidth="1"/>
    <col min="11529" max="11529" width="11" style="2" customWidth="1"/>
    <col min="11530" max="11530" width="9.7265625" style="2" customWidth="1"/>
    <col min="11531" max="11531" width="9" style="2" customWidth="1"/>
    <col min="11532" max="11532" width="11.81640625" style="2" customWidth="1"/>
    <col min="11533" max="11533" width="17" style="2" bestFit="1" customWidth="1"/>
    <col min="11534" max="11534" width="15.7265625" style="2" bestFit="1" customWidth="1"/>
    <col min="11535" max="11536" width="14.26953125" style="2" bestFit="1" customWidth="1"/>
    <col min="11537" max="11766" width="9" style="2"/>
    <col min="11767" max="11767" width="7.26953125" style="2" customWidth="1"/>
    <col min="11768" max="11768" width="9.7265625" style="2" customWidth="1"/>
    <col min="11769" max="11769" width="11" style="2" customWidth="1"/>
    <col min="11770" max="11770" width="17.54296875" style="2" customWidth="1"/>
    <col min="11771" max="11771" width="9" style="2" customWidth="1"/>
    <col min="11772" max="11772" width="16.81640625" style="2" customWidth="1"/>
    <col min="11773" max="11773" width="13.453125" style="2" customWidth="1"/>
    <col min="11774" max="11774" width="9" style="2" customWidth="1"/>
    <col min="11775" max="11775" width="11" style="2" bestFit="1" customWidth="1"/>
    <col min="11776" max="11776" width="14.1796875" style="2" customWidth="1"/>
    <col min="11777" max="11778" width="11.1796875" style="2" customWidth="1"/>
    <col min="11779" max="11779" width="11.81640625" style="2" customWidth="1"/>
    <col min="11780" max="11780" width="9" style="2" customWidth="1"/>
    <col min="11781" max="11781" width="8.7265625" style="2" bestFit="1" customWidth="1"/>
    <col min="11782" max="11782" width="10.26953125" style="2" bestFit="1" customWidth="1"/>
    <col min="11783" max="11783" width="12" style="2" customWidth="1"/>
    <col min="11784" max="11784" width="11" style="2" bestFit="1" customWidth="1"/>
    <col min="11785" max="11785" width="11" style="2" customWidth="1"/>
    <col min="11786" max="11786" width="9.7265625" style="2" customWidth="1"/>
    <col min="11787" max="11787" width="9" style="2" customWidth="1"/>
    <col min="11788" max="11788" width="11.81640625" style="2" customWidth="1"/>
    <col min="11789" max="11789" width="17" style="2" bestFit="1" customWidth="1"/>
    <col min="11790" max="11790" width="15.7265625" style="2" bestFit="1" customWidth="1"/>
    <col min="11791" max="11792" width="14.26953125" style="2" bestFit="1" customWidth="1"/>
    <col min="11793" max="12022" width="9" style="2"/>
    <col min="12023" max="12023" width="7.26953125" style="2" customWidth="1"/>
    <col min="12024" max="12024" width="9.7265625" style="2" customWidth="1"/>
    <col min="12025" max="12025" width="11" style="2" customWidth="1"/>
    <col min="12026" max="12026" width="17.54296875" style="2" customWidth="1"/>
    <col min="12027" max="12027" width="9" style="2" customWidth="1"/>
    <col min="12028" max="12028" width="16.81640625" style="2" customWidth="1"/>
    <col min="12029" max="12029" width="13.453125" style="2" customWidth="1"/>
    <col min="12030" max="12030" width="9" style="2" customWidth="1"/>
    <col min="12031" max="12031" width="11" style="2" bestFit="1" customWidth="1"/>
    <col min="12032" max="12032" width="14.1796875" style="2" customWidth="1"/>
    <col min="12033" max="12034" width="11.1796875" style="2" customWidth="1"/>
    <col min="12035" max="12035" width="11.81640625" style="2" customWidth="1"/>
    <col min="12036" max="12036" width="9" style="2" customWidth="1"/>
    <col min="12037" max="12037" width="8.7265625" style="2" bestFit="1" customWidth="1"/>
    <col min="12038" max="12038" width="10.26953125" style="2" bestFit="1" customWidth="1"/>
    <col min="12039" max="12039" width="12" style="2" customWidth="1"/>
    <col min="12040" max="12040" width="11" style="2" bestFit="1" customWidth="1"/>
    <col min="12041" max="12041" width="11" style="2" customWidth="1"/>
    <col min="12042" max="12042" width="9.7265625" style="2" customWidth="1"/>
    <col min="12043" max="12043" width="9" style="2" customWidth="1"/>
    <col min="12044" max="12044" width="11.81640625" style="2" customWidth="1"/>
    <col min="12045" max="12045" width="17" style="2" bestFit="1" customWidth="1"/>
    <col min="12046" max="12046" width="15.7265625" style="2" bestFit="1" customWidth="1"/>
    <col min="12047" max="12048" width="14.26953125" style="2" bestFit="1" customWidth="1"/>
    <col min="12049" max="12278" width="9" style="2"/>
    <col min="12279" max="12279" width="7.26953125" style="2" customWidth="1"/>
    <col min="12280" max="12280" width="9.7265625" style="2" customWidth="1"/>
    <col min="12281" max="12281" width="11" style="2" customWidth="1"/>
    <col min="12282" max="12282" width="17.54296875" style="2" customWidth="1"/>
    <col min="12283" max="12283" width="9" style="2" customWidth="1"/>
    <col min="12284" max="12284" width="16.81640625" style="2" customWidth="1"/>
    <col min="12285" max="12285" width="13.453125" style="2" customWidth="1"/>
    <col min="12286" max="12286" width="9" style="2" customWidth="1"/>
    <col min="12287" max="12287" width="11" style="2" bestFit="1" customWidth="1"/>
    <col min="12288" max="12288" width="14.1796875" style="2" customWidth="1"/>
    <col min="12289" max="12290" width="11.1796875" style="2" customWidth="1"/>
    <col min="12291" max="12291" width="11.81640625" style="2" customWidth="1"/>
    <col min="12292" max="12292" width="9" style="2" customWidth="1"/>
    <col min="12293" max="12293" width="8.7265625" style="2" bestFit="1" customWidth="1"/>
    <col min="12294" max="12294" width="10.26953125" style="2" bestFit="1" customWidth="1"/>
    <col min="12295" max="12295" width="12" style="2" customWidth="1"/>
    <col min="12296" max="12296" width="11" style="2" bestFit="1" customWidth="1"/>
    <col min="12297" max="12297" width="11" style="2" customWidth="1"/>
    <col min="12298" max="12298" width="9.7265625" style="2" customWidth="1"/>
    <col min="12299" max="12299" width="9" style="2" customWidth="1"/>
    <col min="12300" max="12300" width="11.81640625" style="2" customWidth="1"/>
    <col min="12301" max="12301" width="17" style="2" bestFit="1" customWidth="1"/>
    <col min="12302" max="12302" width="15.7265625" style="2" bestFit="1" customWidth="1"/>
    <col min="12303" max="12304" width="14.26953125" style="2" bestFit="1" customWidth="1"/>
    <col min="12305" max="12534" width="9" style="2"/>
    <col min="12535" max="12535" width="7.26953125" style="2" customWidth="1"/>
    <col min="12536" max="12536" width="9.7265625" style="2" customWidth="1"/>
    <col min="12537" max="12537" width="11" style="2" customWidth="1"/>
    <col min="12538" max="12538" width="17.54296875" style="2" customWidth="1"/>
    <col min="12539" max="12539" width="9" style="2" customWidth="1"/>
    <col min="12540" max="12540" width="16.81640625" style="2" customWidth="1"/>
    <col min="12541" max="12541" width="13.453125" style="2" customWidth="1"/>
    <col min="12542" max="12542" width="9" style="2" customWidth="1"/>
    <col min="12543" max="12543" width="11" style="2" bestFit="1" customWidth="1"/>
    <col min="12544" max="12544" width="14.1796875" style="2" customWidth="1"/>
    <col min="12545" max="12546" width="11.1796875" style="2" customWidth="1"/>
    <col min="12547" max="12547" width="11.81640625" style="2" customWidth="1"/>
    <col min="12548" max="12548" width="9" style="2" customWidth="1"/>
    <col min="12549" max="12549" width="8.7265625" style="2" bestFit="1" customWidth="1"/>
    <col min="12550" max="12550" width="10.26953125" style="2" bestFit="1" customWidth="1"/>
    <col min="12551" max="12551" width="12" style="2" customWidth="1"/>
    <col min="12552" max="12552" width="11" style="2" bestFit="1" customWidth="1"/>
    <col min="12553" max="12553" width="11" style="2" customWidth="1"/>
    <col min="12554" max="12554" width="9.7265625" style="2" customWidth="1"/>
    <col min="12555" max="12555" width="9" style="2" customWidth="1"/>
    <col min="12556" max="12556" width="11.81640625" style="2" customWidth="1"/>
    <col min="12557" max="12557" width="17" style="2" bestFit="1" customWidth="1"/>
    <col min="12558" max="12558" width="15.7265625" style="2" bestFit="1" customWidth="1"/>
    <col min="12559" max="12560" width="14.26953125" style="2" bestFit="1" customWidth="1"/>
    <col min="12561" max="12790" width="9" style="2"/>
    <col min="12791" max="12791" width="7.26953125" style="2" customWidth="1"/>
    <col min="12792" max="12792" width="9.7265625" style="2" customWidth="1"/>
    <col min="12793" max="12793" width="11" style="2" customWidth="1"/>
    <col min="12794" max="12794" width="17.54296875" style="2" customWidth="1"/>
    <col min="12795" max="12795" width="9" style="2" customWidth="1"/>
    <col min="12796" max="12796" width="16.81640625" style="2" customWidth="1"/>
    <col min="12797" max="12797" width="13.453125" style="2" customWidth="1"/>
    <col min="12798" max="12798" width="9" style="2" customWidth="1"/>
    <col min="12799" max="12799" width="11" style="2" bestFit="1" customWidth="1"/>
    <col min="12800" max="12800" width="14.1796875" style="2" customWidth="1"/>
    <col min="12801" max="12802" width="11.1796875" style="2" customWidth="1"/>
    <col min="12803" max="12803" width="11.81640625" style="2" customWidth="1"/>
    <col min="12804" max="12804" width="9" style="2" customWidth="1"/>
    <col min="12805" max="12805" width="8.7265625" style="2" bestFit="1" customWidth="1"/>
    <col min="12806" max="12806" width="10.26953125" style="2" bestFit="1" customWidth="1"/>
    <col min="12807" max="12807" width="12" style="2" customWidth="1"/>
    <col min="12808" max="12808" width="11" style="2" bestFit="1" customWidth="1"/>
    <col min="12809" max="12809" width="11" style="2" customWidth="1"/>
    <col min="12810" max="12810" width="9.7265625" style="2" customWidth="1"/>
    <col min="12811" max="12811" width="9" style="2" customWidth="1"/>
    <col min="12812" max="12812" width="11.81640625" style="2" customWidth="1"/>
    <col min="12813" max="12813" width="17" style="2" bestFit="1" customWidth="1"/>
    <col min="12814" max="12814" width="15.7265625" style="2" bestFit="1" customWidth="1"/>
    <col min="12815" max="12816" width="14.26953125" style="2" bestFit="1" customWidth="1"/>
    <col min="12817" max="13046" width="9" style="2"/>
    <col min="13047" max="13047" width="7.26953125" style="2" customWidth="1"/>
    <col min="13048" max="13048" width="9.7265625" style="2" customWidth="1"/>
    <col min="13049" max="13049" width="11" style="2" customWidth="1"/>
    <col min="13050" max="13050" width="17.54296875" style="2" customWidth="1"/>
    <col min="13051" max="13051" width="9" style="2" customWidth="1"/>
    <col min="13052" max="13052" width="16.81640625" style="2" customWidth="1"/>
    <col min="13053" max="13053" width="13.453125" style="2" customWidth="1"/>
    <col min="13054" max="13054" width="9" style="2" customWidth="1"/>
    <col min="13055" max="13055" width="11" style="2" bestFit="1" customWidth="1"/>
    <col min="13056" max="13056" width="14.1796875" style="2" customWidth="1"/>
    <col min="13057" max="13058" width="11.1796875" style="2" customWidth="1"/>
    <col min="13059" max="13059" width="11.81640625" style="2" customWidth="1"/>
    <col min="13060" max="13060" width="9" style="2" customWidth="1"/>
    <col min="13061" max="13061" width="8.7265625" style="2" bestFit="1" customWidth="1"/>
    <col min="13062" max="13062" width="10.26953125" style="2" bestFit="1" customWidth="1"/>
    <col min="13063" max="13063" width="12" style="2" customWidth="1"/>
    <col min="13064" max="13064" width="11" style="2" bestFit="1" customWidth="1"/>
    <col min="13065" max="13065" width="11" style="2" customWidth="1"/>
    <col min="13066" max="13066" width="9.7265625" style="2" customWidth="1"/>
    <col min="13067" max="13067" width="9" style="2" customWidth="1"/>
    <col min="13068" max="13068" width="11.81640625" style="2" customWidth="1"/>
    <col min="13069" max="13069" width="17" style="2" bestFit="1" customWidth="1"/>
    <col min="13070" max="13070" width="15.7265625" style="2" bestFit="1" customWidth="1"/>
    <col min="13071" max="13072" width="14.26953125" style="2" bestFit="1" customWidth="1"/>
    <col min="13073" max="13302" width="9" style="2"/>
    <col min="13303" max="13303" width="7.26953125" style="2" customWidth="1"/>
    <col min="13304" max="13304" width="9.7265625" style="2" customWidth="1"/>
    <col min="13305" max="13305" width="11" style="2" customWidth="1"/>
    <col min="13306" max="13306" width="17.54296875" style="2" customWidth="1"/>
    <col min="13307" max="13307" width="9" style="2" customWidth="1"/>
    <col min="13308" max="13308" width="16.81640625" style="2" customWidth="1"/>
    <col min="13309" max="13309" width="13.453125" style="2" customWidth="1"/>
    <col min="13310" max="13310" width="9" style="2" customWidth="1"/>
    <col min="13311" max="13311" width="11" style="2" bestFit="1" customWidth="1"/>
    <col min="13312" max="13312" width="14.1796875" style="2" customWidth="1"/>
    <col min="13313" max="13314" width="11.1796875" style="2" customWidth="1"/>
    <col min="13315" max="13315" width="11.81640625" style="2" customWidth="1"/>
    <col min="13316" max="13316" width="9" style="2" customWidth="1"/>
    <col min="13317" max="13317" width="8.7265625" style="2" bestFit="1" customWidth="1"/>
    <col min="13318" max="13318" width="10.26953125" style="2" bestFit="1" customWidth="1"/>
    <col min="13319" max="13319" width="12" style="2" customWidth="1"/>
    <col min="13320" max="13320" width="11" style="2" bestFit="1" customWidth="1"/>
    <col min="13321" max="13321" width="11" style="2" customWidth="1"/>
    <col min="13322" max="13322" width="9.7265625" style="2" customWidth="1"/>
    <col min="13323" max="13323" width="9" style="2" customWidth="1"/>
    <col min="13324" max="13324" width="11.81640625" style="2" customWidth="1"/>
    <col min="13325" max="13325" width="17" style="2" bestFit="1" customWidth="1"/>
    <col min="13326" max="13326" width="15.7265625" style="2" bestFit="1" customWidth="1"/>
    <col min="13327" max="13328" width="14.26953125" style="2" bestFit="1" customWidth="1"/>
    <col min="13329" max="13558" width="9" style="2"/>
    <col min="13559" max="13559" width="7.26953125" style="2" customWidth="1"/>
    <col min="13560" max="13560" width="9.7265625" style="2" customWidth="1"/>
    <col min="13561" max="13561" width="11" style="2" customWidth="1"/>
    <col min="13562" max="13562" width="17.54296875" style="2" customWidth="1"/>
    <col min="13563" max="13563" width="9" style="2" customWidth="1"/>
    <col min="13564" max="13564" width="16.81640625" style="2" customWidth="1"/>
    <col min="13565" max="13565" width="13.453125" style="2" customWidth="1"/>
    <col min="13566" max="13566" width="9" style="2" customWidth="1"/>
    <col min="13567" max="13567" width="11" style="2" bestFit="1" customWidth="1"/>
    <col min="13568" max="13568" width="14.1796875" style="2" customWidth="1"/>
    <col min="13569" max="13570" width="11.1796875" style="2" customWidth="1"/>
    <col min="13571" max="13571" width="11.81640625" style="2" customWidth="1"/>
    <col min="13572" max="13572" width="9" style="2" customWidth="1"/>
    <col min="13573" max="13573" width="8.7265625" style="2" bestFit="1" customWidth="1"/>
    <col min="13574" max="13574" width="10.26953125" style="2" bestFit="1" customWidth="1"/>
    <col min="13575" max="13575" width="12" style="2" customWidth="1"/>
    <col min="13576" max="13576" width="11" style="2" bestFit="1" customWidth="1"/>
    <col min="13577" max="13577" width="11" style="2" customWidth="1"/>
    <col min="13578" max="13578" width="9.7265625" style="2" customWidth="1"/>
    <col min="13579" max="13579" width="9" style="2" customWidth="1"/>
    <col min="13580" max="13580" width="11.81640625" style="2" customWidth="1"/>
    <col min="13581" max="13581" width="17" style="2" bestFit="1" customWidth="1"/>
    <col min="13582" max="13582" width="15.7265625" style="2" bestFit="1" customWidth="1"/>
    <col min="13583" max="13584" width="14.26953125" style="2" bestFit="1" customWidth="1"/>
    <col min="13585" max="13814" width="9" style="2"/>
    <col min="13815" max="13815" width="7.26953125" style="2" customWidth="1"/>
    <col min="13816" max="13816" width="9.7265625" style="2" customWidth="1"/>
    <col min="13817" max="13817" width="11" style="2" customWidth="1"/>
    <col min="13818" max="13818" width="17.54296875" style="2" customWidth="1"/>
    <col min="13819" max="13819" width="9" style="2" customWidth="1"/>
    <col min="13820" max="13820" width="16.81640625" style="2" customWidth="1"/>
    <col min="13821" max="13821" width="13.453125" style="2" customWidth="1"/>
    <col min="13822" max="13822" width="9" style="2" customWidth="1"/>
    <col min="13823" max="13823" width="11" style="2" bestFit="1" customWidth="1"/>
    <col min="13824" max="13824" width="14.1796875" style="2" customWidth="1"/>
    <col min="13825" max="13826" width="11.1796875" style="2" customWidth="1"/>
    <col min="13827" max="13827" width="11.81640625" style="2" customWidth="1"/>
    <col min="13828" max="13828" width="9" style="2" customWidth="1"/>
    <col min="13829" max="13829" width="8.7265625" style="2" bestFit="1" customWidth="1"/>
    <col min="13830" max="13830" width="10.26953125" style="2" bestFit="1" customWidth="1"/>
    <col min="13831" max="13831" width="12" style="2" customWidth="1"/>
    <col min="13832" max="13832" width="11" style="2" bestFit="1" customWidth="1"/>
    <col min="13833" max="13833" width="11" style="2" customWidth="1"/>
    <col min="13834" max="13834" width="9.7265625" style="2" customWidth="1"/>
    <col min="13835" max="13835" width="9" style="2" customWidth="1"/>
    <col min="13836" max="13836" width="11.81640625" style="2" customWidth="1"/>
    <col min="13837" max="13837" width="17" style="2" bestFit="1" customWidth="1"/>
    <col min="13838" max="13838" width="15.7265625" style="2" bestFit="1" customWidth="1"/>
    <col min="13839" max="13840" width="14.26953125" style="2" bestFit="1" customWidth="1"/>
    <col min="13841" max="14070" width="9" style="2"/>
    <col min="14071" max="14071" width="7.26953125" style="2" customWidth="1"/>
    <col min="14072" max="14072" width="9.7265625" style="2" customWidth="1"/>
    <col min="14073" max="14073" width="11" style="2" customWidth="1"/>
    <col min="14074" max="14074" width="17.54296875" style="2" customWidth="1"/>
    <col min="14075" max="14075" width="9" style="2" customWidth="1"/>
    <col min="14076" max="14076" width="16.81640625" style="2" customWidth="1"/>
    <col min="14077" max="14077" width="13.453125" style="2" customWidth="1"/>
    <col min="14078" max="14078" width="9" style="2" customWidth="1"/>
    <col min="14079" max="14079" width="11" style="2" bestFit="1" customWidth="1"/>
    <col min="14080" max="14080" width="14.1796875" style="2" customWidth="1"/>
    <col min="14081" max="14082" width="11.1796875" style="2" customWidth="1"/>
    <col min="14083" max="14083" width="11.81640625" style="2" customWidth="1"/>
    <col min="14084" max="14084" width="9" style="2" customWidth="1"/>
    <col min="14085" max="14085" width="8.7265625" style="2" bestFit="1" customWidth="1"/>
    <col min="14086" max="14086" width="10.26953125" style="2" bestFit="1" customWidth="1"/>
    <col min="14087" max="14087" width="12" style="2" customWidth="1"/>
    <col min="14088" max="14088" width="11" style="2" bestFit="1" customWidth="1"/>
    <col min="14089" max="14089" width="11" style="2" customWidth="1"/>
    <col min="14090" max="14090" width="9.7265625" style="2" customWidth="1"/>
    <col min="14091" max="14091" width="9" style="2" customWidth="1"/>
    <col min="14092" max="14092" width="11.81640625" style="2" customWidth="1"/>
    <col min="14093" max="14093" width="17" style="2" bestFit="1" customWidth="1"/>
    <col min="14094" max="14094" width="15.7265625" style="2" bestFit="1" customWidth="1"/>
    <col min="14095" max="14096" width="14.26953125" style="2" bestFit="1" customWidth="1"/>
    <col min="14097" max="14326" width="9" style="2"/>
    <col min="14327" max="14327" width="7.26953125" style="2" customWidth="1"/>
    <col min="14328" max="14328" width="9.7265625" style="2" customWidth="1"/>
    <col min="14329" max="14329" width="11" style="2" customWidth="1"/>
    <col min="14330" max="14330" width="17.54296875" style="2" customWidth="1"/>
    <col min="14331" max="14331" width="9" style="2" customWidth="1"/>
    <col min="14332" max="14332" width="16.81640625" style="2" customWidth="1"/>
    <col min="14333" max="14333" width="13.453125" style="2" customWidth="1"/>
    <col min="14334" max="14334" width="9" style="2" customWidth="1"/>
    <col min="14335" max="14335" width="11" style="2" bestFit="1" customWidth="1"/>
    <col min="14336" max="14336" width="14.1796875" style="2" customWidth="1"/>
    <col min="14337" max="14338" width="11.1796875" style="2" customWidth="1"/>
    <col min="14339" max="14339" width="11.81640625" style="2" customWidth="1"/>
    <col min="14340" max="14340" width="9" style="2" customWidth="1"/>
    <col min="14341" max="14341" width="8.7265625" style="2" bestFit="1" customWidth="1"/>
    <col min="14342" max="14342" width="10.26953125" style="2" bestFit="1" customWidth="1"/>
    <col min="14343" max="14343" width="12" style="2" customWidth="1"/>
    <col min="14344" max="14344" width="11" style="2" bestFit="1" customWidth="1"/>
    <col min="14345" max="14345" width="11" style="2" customWidth="1"/>
    <col min="14346" max="14346" width="9.7265625" style="2" customWidth="1"/>
    <col min="14347" max="14347" width="9" style="2" customWidth="1"/>
    <col min="14348" max="14348" width="11.81640625" style="2" customWidth="1"/>
    <col min="14349" max="14349" width="17" style="2" bestFit="1" customWidth="1"/>
    <col min="14350" max="14350" width="15.7265625" style="2" bestFit="1" customWidth="1"/>
    <col min="14351" max="14352" width="14.26953125" style="2" bestFit="1" customWidth="1"/>
    <col min="14353" max="14582" width="9" style="2"/>
    <col min="14583" max="14583" width="7.26953125" style="2" customWidth="1"/>
    <col min="14584" max="14584" width="9.7265625" style="2" customWidth="1"/>
    <col min="14585" max="14585" width="11" style="2" customWidth="1"/>
    <col min="14586" max="14586" width="17.54296875" style="2" customWidth="1"/>
    <col min="14587" max="14587" width="9" style="2" customWidth="1"/>
    <col min="14588" max="14588" width="16.81640625" style="2" customWidth="1"/>
    <col min="14589" max="14589" width="13.453125" style="2" customWidth="1"/>
    <col min="14590" max="14590" width="9" style="2" customWidth="1"/>
    <col min="14591" max="14591" width="11" style="2" bestFit="1" customWidth="1"/>
    <col min="14592" max="14592" width="14.1796875" style="2" customWidth="1"/>
    <col min="14593" max="14594" width="11.1796875" style="2" customWidth="1"/>
    <col min="14595" max="14595" width="11.81640625" style="2" customWidth="1"/>
    <col min="14596" max="14596" width="9" style="2" customWidth="1"/>
    <col min="14597" max="14597" width="8.7265625" style="2" bestFit="1" customWidth="1"/>
    <col min="14598" max="14598" width="10.26953125" style="2" bestFit="1" customWidth="1"/>
    <col min="14599" max="14599" width="12" style="2" customWidth="1"/>
    <col min="14600" max="14600" width="11" style="2" bestFit="1" customWidth="1"/>
    <col min="14601" max="14601" width="11" style="2" customWidth="1"/>
    <col min="14602" max="14602" width="9.7265625" style="2" customWidth="1"/>
    <col min="14603" max="14603" width="9" style="2" customWidth="1"/>
    <col min="14604" max="14604" width="11.81640625" style="2" customWidth="1"/>
    <col min="14605" max="14605" width="17" style="2" bestFit="1" customWidth="1"/>
    <col min="14606" max="14606" width="15.7265625" style="2" bestFit="1" customWidth="1"/>
    <col min="14607" max="14608" width="14.26953125" style="2" bestFit="1" customWidth="1"/>
    <col min="14609" max="14838" width="9" style="2"/>
    <col min="14839" max="14839" width="7.26953125" style="2" customWidth="1"/>
    <col min="14840" max="14840" width="9.7265625" style="2" customWidth="1"/>
    <col min="14841" max="14841" width="11" style="2" customWidth="1"/>
    <col min="14842" max="14842" width="17.54296875" style="2" customWidth="1"/>
    <col min="14843" max="14843" width="9" style="2" customWidth="1"/>
    <col min="14844" max="14844" width="16.81640625" style="2" customWidth="1"/>
    <col min="14845" max="14845" width="13.453125" style="2" customWidth="1"/>
    <col min="14846" max="14846" width="9" style="2" customWidth="1"/>
    <col min="14847" max="14847" width="11" style="2" bestFit="1" customWidth="1"/>
    <col min="14848" max="14848" width="14.1796875" style="2" customWidth="1"/>
    <col min="14849" max="14850" width="11.1796875" style="2" customWidth="1"/>
    <col min="14851" max="14851" width="11.81640625" style="2" customWidth="1"/>
    <col min="14852" max="14852" width="9" style="2" customWidth="1"/>
    <col min="14853" max="14853" width="8.7265625" style="2" bestFit="1" customWidth="1"/>
    <col min="14854" max="14854" width="10.26953125" style="2" bestFit="1" customWidth="1"/>
    <col min="14855" max="14855" width="12" style="2" customWidth="1"/>
    <col min="14856" max="14856" width="11" style="2" bestFit="1" customWidth="1"/>
    <col min="14857" max="14857" width="11" style="2" customWidth="1"/>
    <col min="14858" max="14858" width="9.7265625" style="2" customWidth="1"/>
    <col min="14859" max="14859" width="9" style="2" customWidth="1"/>
    <col min="14860" max="14860" width="11.81640625" style="2" customWidth="1"/>
    <col min="14861" max="14861" width="17" style="2" bestFit="1" customWidth="1"/>
    <col min="14862" max="14862" width="15.7265625" style="2" bestFit="1" customWidth="1"/>
    <col min="14863" max="14864" width="14.26953125" style="2" bestFit="1" customWidth="1"/>
    <col min="14865" max="15094" width="9" style="2"/>
    <col min="15095" max="15095" width="7.26953125" style="2" customWidth="1"/>
    <col min="15096" max="15096" width="9.7265625" style="2" customWidth="1"/>
    <col min="15097" max="15097" width="11" style="2" customWidth="1"/>
    <col min="15098" max="15098" width="17.54296875" style="2" customWidth="1"/>
    <col min="15099" max="15099" width="9" style="2" customWidth="1"/>
    <col min="15100" max="15100" width="16.81640625" style="2" customWidth="1"/>
    <col min="15101" max="15101" width="13.453125" style="2" customWidth="1"/>
    <col min="15102" max="15102" width="9" style="2" customWidth="1"/>
    <col min="15103" max="15103" width="11" style="2" bestFit="1" customWidth="1"/>
    <col min="15104" max="15104" width="14.1796875" style="2" customWidth="1"/>
    <col min="15105" max="15106" width="11.1796875" style="2" customWidth="1"/>
    <col min="15107" max="15107" width="11.81640625" style="2" customWidth="1"/>
    <col min="15108" max="15108" width="9" style="2" customWidth="1"/>
    <col min="15109" max="15109" width="8.7265625" style="2" bestFit="1" customWidth="1"/>
    <col min="15110" max="15110" width="10.26953125" style="2" bestFit="1" customWidth="1"/>
    <col min="15111" max="15111" width="12" style="2" customWidth="1"/>
    <col min="15112" max="15112" width="11" style="2" bestFit="1" customWidth="1"/>
    <col min="15113" max="15113" width="11" style="2" customWidth="1"/>
    <col min="15114" max="15114" width="9.7265625" style="2" customWidth="1"/>
    <col min="15115" max="15115" width="9" style="2" customWidth="1"/>
    <col min="15116" max="15116" width="11.81640625" style="2" customWidth="1"/>
    <col min="15117" max="15117" width="17" style="2" bestFit="1" customWidth="1"/>
    <col min="15118" max="15118" width="15.7265625" style="2" bestFit="1" customWidth="1"/>
    <col min="15119" max="15120" width="14.26953125" style="2" bestFit="1" customWidth="1"/>
    <col min="15121" max="15350" width="9" style="2"/>
    <col min="15351" max="15351" width="7.26953125" style="2" customWidth="1"/>
    <col min="15352" max="15352" width="9.7265625" style="2" customWidth="1"/>
    <col min="15353" max="15353" width="11" style="2" customWidth="1"/>
    <col min="15354" max="15354" width="17.54296875" style="2" customWidth="1"/>
    <col min="15355" max="15355" width="9" style="2" customWidth="1"/>
    <col min="15356" max="15356" width="16.81640625" style="2" customWidth="1"/>
    <col min="15357" max="15357" width="13.453125" style="2" customWidth="1"/>
    <col min="15358" max="15358" width="9" style="2" customWidth="1"/>
    <col min="15359" max="15359" width="11" style="2" bestFit="1" customWidth="1"/>
    <col min="15360" max="15360" width="14.1796875" style="2" customWidth="1"/>
    <col min="15361" max="15362" width="11.1796875" style="2" customWidth="1"/>
    <col min="15363" max="15363" width="11.81640625" style="2" customWidth="1"/>
    <col min="15364" max="15364" width="9" style="2" customWidth="1"/>
    <col min="15365" max="15365" width="8.7265625" style="2" bestFit="1" customWidth="1"/>
    <col min="15366" max="15366" width="10.26953125" style="2" bestFit="1" customWidth="1"/>
    <col min="15367" max="15367" width="12" style="2" customWidth="1"/>
    <col min="15368" max="15368" width="11" style="2" bestFit="1" customWidth="1"/>
    <col min="15369" max="15369" width="11" style="2" customWidth="1"/>
    <col min="15370" max="15370" width="9.7265625" style="2" customWidth="1"/>
    <col min="15371" max="15371" width="9" style="2" customWidth="1"/>
    <col min="15372" max="15372" width="11.81640625" style="2" customWidth="1"/>
    <col min="15373" max="15373" width="17" style="2" bestFit="1" customWidth="1"/>
    <col min="15374" max="15374" width="15.7265625" style="2" bestFit="1" customWidth="1"/>
    <col min="15375" max="15376" width="14.26953125" style="2" bestFit="1" customWidth="1"/>
    <col min="15377" max="15606" width="9" style="2"/>
    <col min="15607" max="15607" width="7.26953125" style="2" customWidth="1"/>
    <col min="15608" max="15608" width="9.7265625" style="2" customWidth="1"/>
    <col min="15609" max="15609" width="11" style="2" customWidth="1"/>
    <col min="15610" max="15610" width="17.54296875" style="2" customWidth="1"/>
    <col min="15611" max="15611" width="9" style="2" customWidth="1"/>
    <col min="15612" max="15612" width="16.81640625" style="2" customWidth="1"/>
    <col min="15613" max="15613" width="13.453125" style="2" customWidth="1"/>
    <col min="15614" max="15614" width="9" style="2" customWidth="1"/>
    <col min="15615" max="15615" width="11" style="2" bestFit="1" customWidth="1"/>
    <col min="15616" max="15616" width="14.1796875" style="2" customWidth="1"/>
    <col min="15617" max="15618" width="11.1796875" style="2" customWidth="1"/>
    <col min="15619" max="15619" width="11.81640625" style="2" customWidth="1"/>
    <col min="15620" max="15620" width="9" style="2" customWidth="1"/>
    <col min="15621" max="15621" width="8.7265625" style="2" bestFit="1" customWidth="1"/>
    <col min="15622" max="15622" width="10.26953125" style="2" bestFit="1" customWidth="1"/>
    <col min="15623" max="15623" width="12" style="2" customWidth="1"/>
    <col min="15624" max="15624" width="11" style="2" bestFit="1" customWidth="1"/>
    <col min="15625" max="15625" width="11" style="2" customWidth="1"/>
    <col min="15626" max="15626" width="9.7265625" style="2" customWidth="1"/>
    <col min="15627" max="15627" width="9" style="2" customWidth="1"/>
    <col min="15628" max="15628" width="11.81640625" style="2" customWidth="1"/>
    <col min="15629" max="15629" width="17" style="2" bestFit="1" customWidth="1"/>
    <col min="15630" max="15630" width="15.7265625" style="2" bestFit="1" customWidth="1"/>
    <col min="15631" max="15632" width="14.26953125" style="2" bestFit="1" customWidth="1"/>
    <col min="15633" max="15862" width="9" style="2"/>
    <col min="15863" max="15863" width="7.26953125" style="2" customWidth="1"/>
    <col min="15864" max="15864" width="9.7265625" style="2" customWidth="1"/>
    <col min="15865" max="15865" width="11" style="2" customWidth="1"/>
    <col min="15866" max="15866" width="17.54296875" style="2" customWidth="1"/>
    <col min="15867" max="15867" width="9" style="2" customWidth="1"/>
    <col min="15868" max="15868" width="16.81640625" style="2" customWidth="1"/>
    <col min="15869" max="15869" width="13.453125" style="2" customWidth="1"/>
    <col min="15870" max="15870" width="9" style="2" customWidth="1"/>
    <col min="15871" max="15871" width="11" style="2" bestFit="1" customWidth="1"/>
    <col min="15872" max="15872" width="14.1796875" style="2" customWidth="1"/>
    <col min="15873" max="15874" width="11.1796875" style="2" customWidth="1"/>
    <col min="15875" max="15875" width="11.81640625" style="2" customWidth="1"/>
    <col min="15876" max="15876" width="9" style="2" customWidth="1"/>
    <col min="15877" max="15877" width="8.7265625" style="2" bestFit="1" customWidth="1"/>
    <col min="15878" max="15878" width="10.26953125" style="2" bestFit="1" customWidth="1"/>
    <col min="15879" max="15879" width="12" style="2" customWidth="1"/>
    <col min="15880" max="15880" width="11" style="2" bestFit="1" customWidth="1"/>
    <col min="15881" max="15881" width="11" style="2" customWidth="1"/>
    <col min="15882" max="15882" width="9.7265625" style="2" customWidth="1"/>
    <col min="15883" max="15883" width="9" style="2" customWidth="1"/>
    <col min="15884" max="15884" width="11.81640625" style="2" customWidth="1"/>
    <col min="15885" max="15885" width="17" style="2" bestFit="1" customWidth="1"/>
    <col min="15886" max="15886" width="15.7265625" style="2" bestFit="1" customWidth="1"/>
    <col min="15887" max="15888" width="14.26953125" style="2" bestFit="1" customWidth="1"/>
    <col min="15889" max="16118" width="9" style="2"/>
    <col min="16119" max="16119" width="7.26953125" style="2" customWidth="1"/>
    <col min="16120" max="16120" width="9.7265625" style="2" customWidth="1"/>
    <col min="16121" max="16121" width="11" style="2" customWidth="1"/>
    <col min="16122" max="16122" width="17.54296875" style="2" customWidth="1"/>
    <col min="16123" max="16123" width="9" style="2" customWidth="1"/>
    <col min="16124" max="16124" width="16.81640625" style="2" customWidth="1"/>
    <col min="16125" max="16125" width="13.453125" style="2" customWidth="1"/>
    <col min="16126" max="16126" width="9" style="2" customWidth="1"/>
    <col min="16127" max="16127" width="11" style="2" bestFit="1" customWidth="1"/>
    <col min="16128" max="16128" width="14.1796875" style="2" customWidth="1"/>
    <col min="16129" max="16130" width="11.1796875" style="2" customWidth="1"/>
    <col min="16131" max="16131" width="11.81640625" style="2" customWidth="1"/>
    <col min="16132" max="16132" width="9" style="2" customWidth="1"/>
    <col min="16133" max="16133" width="8.7265625" style="2" bestFit="1" customWidth="1"/>
    <col min="16134" max="16134" width="10.26953125" style="2" bestFit="1" customWidth="1"/>
    <col min="16135" max="16135" width="12" style="2" customWidth="1"/>
    <col min="16136" max="16136" width="11" style="2" bestFit="1" customWidth="1"/>
    <col min="16137" max="16137" width="11" style="2" customWidth="1"/>
    <col min="16138" max="16138" width="9.7265625" style="2" customWidth="1"/>
    <col min="16139" max="16139" width="9" style="2" customWidth="1"/>
    <col min="16140" max="16140" width="11.81640625" style="2" customWidth="1"/>
    <col min="16141" max="16141" width="17" style="2" bestFit="1" customWidth="1"/>
    <col min="16142" max="16142" width="15.7265625" style="2" bestFit="1" customWidth="1"/>
    <col min="16143" max="16144" width="14.26953125" style="2" bestFit="1" customWidth="1"/>
    <col min="16145" max="16384" width="9" style="2"/>
  </cols>
  <sheetData>
    <row r="1" spans="1:32" ht="45" customHeight="1" x14ac:dyDescent="0.35">
      <c r="A1" s="14" t="s">
        <v>51</v>
      </c>
    </row>
    <row r="2" spans="1:32" ht="15" customHeight="1" x14ac:dyDescent="0.35">
      <c r="A2" s="15" t="s">
        <v>19</v>
      </c>
    </row>
    <row r="3" spans="1:32" ht="15" customHeight="1" x14ac:dyDescent="0.35">
      <c r="A3" s="15" t="s">
        <v>30</v>
      </c>
    </row>
    <row r="4" spans="1:32" ht="15" customHeight="1" x14ac:dyDescent="0.35">
      <c r="A4" s="29" t="s">
        <v>45</v>
      </c>
    </row>
    <row r="5" spans="1:32" ht="15" customHeight="1" thickBot="1" x14ac:dyDescent="0.4">
      <c r="A5" s="15" t="s">
        <v>166</v>
      </c>
    </row>
    <row r="6" spans="1:32" s="26" customFormat="1" ht="61.5" customHeight="1" thickTop="1" thickBot="1" x14ac:dyDescent="0.4">
      <c r="A6" s="81" t="s">
        <v>165</v>
      </c>
      <c r="B6" s="88" t="s">
        <v>222</v>
      </c>
      <c r="C6" s="61" t="s">
        <v>229</v>
      </c>
      <c r="D6" s="89" t="s">
        <v>190</v>
      </c>
      <c r="E6" s="61" t="s">
        <v>218</v>
      </c>
      <c r="F6" s="61" t="s">
        <v>219</v>
      </c>
      <c r="G6" s="61" t="s">
        <v>220</v>
      </c>
      <c r="H6" s="61" t="s">
        <v>221</v>
      </c>
      <c r="I6" s="61" t="s">
        <v>223</v>
      </c>
      <c r="J6" s="61" t="s">
        <v>227</v>
      </c>
      <c r="K6" s="61" t="s">
        <v>228</v>
      </c>
      <c r="L6" s="61" t="s">
        <v>235</v>
      </c>
      <c r="M6" s="61" t="s">
        <v>234</v>
      </c>
      <c r="N6" s="89" t="s">
        <v>191</v>
      </c>
    </row>
    <row r="7" spans="1:32" s="27" customFormat="1" x14ac:dyDescent="0.35">
      <c r="A7" s="63" t="s">
        <v>192</v>
      </c>
      <c r="B7" s="64">
        <f ca="1">INDIRECT(Calculation!F7,FALSE)</f>
        <v>290.28000000000003</v>
      </c>
      <c r="C7" s="64">
        <f ca="1">INDIRECT(Calculation!G7,FALSE)</f>
        <v>149.17000000000002</v>
      </c>
      <c r="D7" s="65">
        <f ca="1">IF(((C7-B7)/B7)*100&gt;100,"(+)  ",IF(((C7-B7)/B7)*100&lt;-100,"(-)  ",IF(ROUND((((C7-B7)/B7)*100),1)=0,"-  ",((C7-B7)/B7)*100)))</f>
        <v>-48.611685269395068</v>
      </c>
      <c r="E7" s="90">
        <f ca="1">+INDIRECT(Calculation!H37,FALSE)</f>
        <v>145.83000000000001</v>
      </c>
      <c r="F7" s="90">
        <f ca="1">+INDIRECT(Calculation!I37,FALSE)</f>
        <v>39.9</v>
      </c>
      <c r="G7" s="90">
        <f ca="1">+INDIRECT(Calculation!J37,FALSE)</f>
        <v>48.21</v>
      </c>
      <c r="H7" s="90">
        <f ca="1">+INDIRECT(Calculation!K37,FALSE)</f>
        <v>56.34</v>
      </c>
      <c r="I7" s="90">
        <f ca="1">+INDIRECT(Calculation!L37,FALSE)</f>
        <v>41.59</v>
      </c>
      <c r="J7" s="92">
        <f ca="1">+INDIRECT(Calculation!M37,FALSE)</f>
        <v>29.4</v>
      </c>
      <c r="K7" s="90">
        <f ca="1">+INDIRECT(Calculation!N37,FALSE)</f>
        <v>38.590000000000003</v>
      </c>
      <c r="L7" s="90">
        <f ca="1">+INDIRECT(Calculation!O37,FALSE)</f>
        <v>39.590000000000003</v>
      </c>
      <c r="M7" s="90">
        <f ca="1">+INDIRECT(Calculation!P37,FALSE)</f>
        <v>41.21</v>
      </c>
      <c r="N7" s="65">
        <f ca="1">IF(((M7-I7)/I7)*100&gt;100,"(+)  ",IF(((M7-I7)/I7)*100&lt;-100,"(-)  ",IF(ROUND((((M7-I7)/I7)*100),1)=0,"-  ",((M7-I7)/I7)*100)))</f>
        <v>-0.91368117335898658</v>
      </c>
      <c r="O7" s="28"/>
      <c r="P7" s="28"/>
      <c r="Q7" s="28"/>
      <c r="R7" s="28"/>
      <c r="S7" s="28"/>
      <c r="T7" s="28"/>
      <c r="U7" s="28"/>
      <c r="V7" s="28"/>
      <c r="W7" s="28"/>
      <c r="X7" s="28"/>
      <c r="Y7" s="28"/>
      <c r="Z7" s="28"/>
      <c r="AA7" s="28"/>
      <c r="AB7" s="28"/>
      <c r="AC7" s="28"/>
      <c r="AD7" s="28"/>
      <c r="AE7" s="28"/>
      <c r="AF7" s="28"/>
    </row>
    <row r="8" spans="1:32" s="27" customFormat="1" x14ac:dyDescent="0.35">
      <c r="A8" s="66" t="s">
        <v>146</v>
      </c>
      <c r="B8" s="67">
        <f ca="1">INDIRECT(Calculation!F8,FALSE)</f>
        <v>29.04</v>
      </c>
      <c r="C8" s="67">
        <f ca="1">INDIRECT(Calculation!G8,FALSE)</f>
        <v>0</v>
      </c>
      <c r="D8" s="65">
        <f t="shared" ref="D8:D26" ca="1" si="0">IF(((C8-B8)/B8)*100&gt;100,"(+)  ",IF(((C8-B8)/B8)*100&lt;-100,"(-)  ",IF(ROUND((((C8-B8)/B8)*100),1)=0,"-  ",((C8-B8)/B8)*100)))</f>
        <v>-100</v>
      </c>
      <c r="E8" s="67">
        <f ca="1">+INDIRECT(Calculation!H38,FALSE)</f>
        <v>29.04</v>
      </c>
      <c r="F8" s="67">
        <f ca="1">+INDIRECT(Calculation!I38,FALSE)</f>
        <v>0</v>
      </c>
      <c r="G8" s="67">
        <f ca="1">+INDIRECT(Calculation!J38,FALSE)</f>
        <v>0</v>
      </c>
      <c r="H8" s="67">
        <f ca="1">+INDIRECT(Calculation!K38,FALSE)</f>
        <v>0</v>
      </c>
      <c r="I8" s="67">
        <f ca="1">+INDIRECT(Calculation!L38,FALSE)</f>
        <v>0</v>
      </c>
      <c r="J8" s="67">
        <f ca="1">+INDIRECT(Calculation!M38,FALSE)</f>
        <v>0</v>
      </c>
      <c r="K8" s="67">
        <f ca="1">+INDIRECT(Calculation!N38,FALSE)</f>
        <v>0</v>
      </c>
      <c r="L8" s="67">
        <f ca="1">+INDIRECT(Calculation!O38,FALSE)</f>
        <v>0</v>
      </c>
      <c r="M8" s="67">
        <f ca="1">+INDIRECT(Calculation!P38,FALSE)</f>
        <v>0</v>
      </c>
      <c r="N8" s="65"/>
      <c r="O8" s="28"/>
      <c r="P8" s="28"/>
      <c r="Q8" s="28"/>
      <c r="R8" s="28"/>
      <c r="S8" s="28"/>
      <c r="T8" s="28"/>
      <c r="U8" s="28"/>
      <c r="V8" s="28"/>
      <c r="W8" s="28"/>
      <c r="X8" s="28"/>
      <c r="Y8" s="28"/>
      <c r="Z8" s="28"/>
      <c r="AA8" s="28"/>
      <c r="AB8" s="28"/>
      <c r="AC8" s="28"/>
      <c r="AD8" s="28"/>
      <c r="AE8" s="28"/>
      <c r="AF8" s="28"/>
    </row>
    <row r="9" spans="1:32" s="27" customFormat="1" x14ac:dyDescent="0.35">
      <c r="A9" s="66" t="s">
        <v>147</v>
      </c>
      <c r="B9" s="67">
        <f ca="1">INDIRECT(Calculation!F9,FALSE)</f>
        <v>68.69</v>
      </c>
      <c r="C9" s="67">
        <f ca="1">INDIRECT(Calculation!G9,FALSE)</f>
        <v>0</v>
      </c>
      <c r="D9" s="65">
        <f t="shared" ca="1" si="0"/>
        <v>-100</v>
      </c>
      <c r="E9" s="67">
        <f ca="1">+INDIRECT(Calculation!H39,FALSE)</f>
        <v>68.69</v>
      </c>
      <c r="F9" s="67">
        <f ca="1">+INDIRECT(Calculation!I39,FALSE)</f>
        <v>0</v>
      </c>
      <c r="G9" s="67">
        <f ca="1">+INDIRECT(Calculation!J39,FALSE)</f>
        <v>0</v>
      </c>
      <c r="H9" s="67">
        <f ca="1">+INDIRECT(Calculation!K39,FALSE)</f>
        <v>0</v>
      </c>
      <c r="I9" s="67">
        <f ca="1">+INDIRECT(Calculation!L39,FALSE)</f>
        <v>0</v>
      </c>
      <c r="J9" s="67">
        <f ca="1">+INDIRECT(Calculation!M39,FALSE)</f>
        <v>0</v>
      </c>
      <c r="K9" s="67">
        <f ca="1">+INDIRECT(Calculation!N39,FALSE)</f>
        <v>0</v>
      </c>
      <c r="L9" s="67">
        <f ca="1">+INDIRECT(Calculation!O39,FALSE)</f>
        <v>0</v>
      </c>
      <c r="M9" s="67">
        <f ca="1">+INDIRECT(Calculation!P39,FALSE)</f>
        <v>0</v>
      </c>
      <c r="N9" s="65"/>
      <c r="O9" s="28"/>
      <c r="P9" s="28"/>
      <c r="Q9" s="28"/>
      <c r="R9" s="28"/>
      <c r="S9" s="28"/>
      <c r="T9" s="28"/>
      <c r="U9" s="28"/>
      <c r="V9" s="28"/>
      <c r="W9" s="28"/>
      <c r="X9" s="28"/>
      <c r="Y9" s="28"/>
      <c r="Z9" s="28"/>
      <c r="AA9" s="28"/>
      <c r="AB9" s="28"/>
      <c r="AC9" s="28"/>
      <c r="AD9" s="28"/>
      <c r="AE9" s="28"/>
      <c r="AF9" s="28"/>
    </row>
    <row r="10" spans="1:32" s="27" customFormat="1" x14ac:dyDescent="0.35">
      <c r="A10" s="66" t="s">
        <v>148</v>
      </c>
      <c r="B10" s="64">
        <f ca="1">INDIRECT(Calculation!F10,FALSE)</f>
        <v>192.55</v>
      </c>
      <c r="C10" s="64">
        <f ca="1">INDIRECT(Calculation!G10,FALSE)</f>
        <v>149.17000000000002</v>
      </c>
      <c r="D10" s="65">
        <f t="shared" ca="1" si="0"/>
        <v>-22.529213191378858</v>
      </c>
      <c r="E10" s="90">
        <f ca="1">+INDIRECT(Calculation!H40,FALSE)</f>
        <v>48.1</v>
      </c>
      <c r="F10" s="90">
        <f ca="1">+INDIRECT(Calculation!I40,FALSE)</f>
        <v>39.9</v>
      </c>
      <c r="G10" s="90">
        <f ca="1">+INDIRECT(Calculation!J40,FALSE)</f>
        <v>48.21</v>
      </c>
      <c r="H10" s="90">
        <f ca="1">+INDIRECT(Calculation!K40,FALSE)</f>
        <v>56.34</v>
      </c>
      <c r="I10" s="90">
        <f ca="1">+INDIRECT(Calculation!L40,FALSE)</f>
        <v>41.59</v>
      </c>
      <c r="J10" s="90">
        <f ca="1">+INDIRECT(Calculation!M40,FALSE)</f>
        <v>29.4</v>
      </c>
      <c r="K10" s="90">
        <f ca="1">+INDIRECT(Calculation!N40,FALSE)</f>
        <v>38.590000000000003</v>
      </c>
      <c r="L10" s="90">
        <f ca="1">+INDIRECT(Calculation!O40,FALSE)</f>
        <v>39.590000000000003</v>
      </c>
      <c r="M10" s="90">
        <f ca="1">+INDIRECT(Calculation!P40,FALSE)</f>
        <v>41.21</v>
      </c>
      <c r="N10" s="65">
        <f t="shared" ref="N10:N26" ca="1" si="1">IF(((M10-I10)/I10)*100&gt;100,"(+)  ",IF(((M10-I10)/I10)*100&lt;-100,"(-)  ",IF(ROUND((((M10-I10)/I10)*100),1)=0,"-  ",((M10-I10)/I10)*100)))</f>
        <v>-0.91368117335898658</v>
      </c>
      <c r="O10" s="28"/>
      <c r="P10" s="28"/>
      <c r="Q10" s="28"/>
      <c r="R10" s="28"/>
      <c r="S10" s="28"/>
      <c r="T10" s="28"/>
      <c r="U10" s="28"/>
      <c r="V10" s="28"/>
      <c r="W10" s="28"/>
      <c r="X10" s="28"/>
      <c r="Y10" s="28"/>
      <c r="Z10" s="28"/>
      <c r="AA10" s="28"/>
      <c r="AB10" s="28"/>
      <c r="AC10" s="28"/>
      <c r="AD10" s="28"/>
      <c r="AE10" s="28"/>
      <c r="AF10" s="28"/>
    </row>
    <row r="11" spans="1:32" s="27" customFormat="1" ht="15" customHeight="1" x14ac:dyDescent="0.35">
      <c r="A11" s="63" t="s">
        <v>149</v>
      </c>
      <c r="B11" s="64">
        <f ca="1">INDIRECT(Calculation!F11,FALSE)</f>
        <v>1359.23</v>
      </c>
      <c r="C11" s="64">
        <f ca="1">INDIRECT(Calculation!G11,FALSE)</f>
        <v>901.79999999999984</v>
      </c>
      <c r="D11" s="65">
        <f t="shared" ca="1" si="0"/>
        <v>-33.653612707194526</v>
      </c>
      <c r="E11" s="90">
        <f ca="1">+INDIRECT(Calculation!H41,FALSE)</f>
        <v>402</v>
      </c>
      <c r="F11" s="90">
        <f ca="1">+INDIRECT(Calculation!I41,FALSE)</f>
        <v>533.91999999999996</v>
      </c>
      <c r="G11" s="90">
        <f ca="1">+INDIRECT(Calculation!J41,FALSE)</f>
        <v>385.67</v>
      </c>
      <c r="H11" s="90">
        <f ca="1">+INDIRECT(Calculation!K41,FALSE)</f>
        <v>37.64</v>
      </c>
      <c r="I11" s="90">
        <f ca="1">+INDIRECT(Calculation!L41,FALSE)</f>
        <v>302.39999999999998</v>
      </c>
      <c r="J11" s="90">
        <f ca="1">+INDIRECT(Calculation!M41,FALSE)</f>
        <v>167.41</v>
      </c>
      <c r="K11" s="90">
        <f ca="1">+INDIRECT(Calculation!N41,FALSE)</f>
        <v>300.58</v>
      </c>
      <c r="L11" s="90">
        <f ca="1">+INDIRECT(Calculation!O41,FALSE)</f>
        <v>131.41</v>
      </c>
      <c r="M11" s="90">
        <f ca="1">+INDIRECT(Calculation!P41,FALSE)</f>
        <v>141.99</v>
      </c>
      <c r="N11" s="65">
        <f t="shared" ca="1" si="1"/>
        <v>-53.04563492063491</v>
      </c>
      <c r="O11" s="28"/>
      <c r="P11" s="30"/>
      <c r="Q11" s="30"/>
      <c r="R11" s="30"/>
      <c r="S11" s="30"/>
      <c r="T11" s="30"/>
      <c r="U11" s="30"/>
      <c r="V11" s="28"/>
      <c r="W11" s="28"/>
      <c r="X11" s="28"/>
      <c r="Y11" s="28"/>
      <c r="Z11" s="28"/>
      <c r="AA11" s="28"/>
      <c r="AB11" s="28"/>
      <c r="AC11" s="28"/>
      <c r="AD11" s="28"/>
      <c r="AE11" s="28"/>
      <c r="AF11" s="28"/>
    </row>
    <row r="12" spans="1:32" s="27" customFormat="1" x14ac:dyDescent="0.35">
      <c r="A12" s="20" t="s">
        <v>150</v>
      </c>
      <c r="B12" s="64">
        <f ca="1">INDIRECT(Calculation!F12,FALSE)</f>
        <v>6.7299999999999995</v>
      </c>
      <c r="C12" s="64">
        <f ca="1">INDIRECT(Calculation!G12,FALSE)</f>
        <v>3.5</v>
      </c>
      <c r="D12" s="65">
        <f t="shared" ca="1" si="0"/>
        <v>-47.994056463595832</v>
      </c>
      <c r="E12" s="90">
        <f ca="1">+INDIRECT(Calculation!H42,FALSE)</f>
        <v>0.28999999999999998</v>
      </c>
      <c r="F12" s="90">
        <f ca="1">+INDIRECT(Calculation!I42,FALSE)</f>
        <v>1.34</v>
      </c>
      <c r="G12" s="90">
        <f ca="1">+INDIRECT(Calculation!J42,FALSE)</f>
        <v>2.5499999999999998</v>
      </c>
      <c r="H12" s="90">
        <f ca="1">+INDIRECT(Calculation!K42,FALSE)</f>
        <v>2.5499999999999998</v>
      </c>
      <c r="I12" s="90">
        <f ca="1">+INDIRECT(Calculation!L42,FALSE)</f>
        <v>0.3</v>
      </c>
      <c r="J12" s="90">
        <f ca="1">+INDIRECT(Calculation!M42,FALSE)</f>
        <v>0</v>
      </c>
      <c r="K12" s="90">
        <f ca="1">+INDIRECT(Calculation!N42,FALSE)</f>
        <v>1.76</v>
      </c>
      <c r="L12" s="90">
        <f ca="1">+INDIRECT(Calculation!O42,FALSE)</f>
        <v>1.44</v>
      </c>
      <c r="M12" s="90">
        <f ca="1">+INDIRECT(Calculation!P42,FALSE)</f>
        <v>0.15</v>
      </c>
      <c r="N12" s="65">
        <f t="shared" ca="1" si="1"/>
        <v>-50</v>
      </c>
      <c r="O12" s="28"/>
      <c r="P12" s="28"/>
      <c r="Q12" s="28"/>
      <c r="R12" s="28"/>
      <c r="S12" s="28"/>
      <c r="T12" s="28"/>
      <c r="U12" s="28"/>
      <c r="V12" s="28"/>
      <c r="W12" s="28"/>
      <c r="X12" s="28"/>
      <c r="Y12" s="28"/>
      <c r="Z12" s="28"/>
      <c r="AA12" s="28"/>
      <c r="AB12" s="28"/>
      <c r="AC12" s="28"/>
      <c r="AD12" s="28"/>
      <c r="AE12" s="28"/>
      <c r="AF12" s="28"/>
    </row>
    <row r="13" spans="1:32" s="27" customFormat="1" x14ac:dyDescent="0.35">
      <c r="A13" s="68" t="s">
        <v>196</v>
      </c>
      <c r="B13" s="64">
        <f ca="1">INDIRECT(Calculation!F13,FALSE)</f>
        <v>188.87</v>
      </c>
      <c r="C13" s="64">
        <f ca="1">INDIRECT(Calculation!G13,FALSE)</f>
        <v>-78.239999999999981</v>
      </c>
      <c r="D13" s="65" t="str">
        <f t="shared" ca="1" si="0"/>
        <v xml:space="preserve">(-)  </v>
      </c>
      <c r="E13" s="90">
        <f ca="1">+INDIRECT(Calculation!H43,FALSE)</f>
        <v>92.88</v>
      </c>
      <c r="F13" s="90">
        <f ca="1">+INDIRECT(Calculation!I43,FALSE)</f>
        <v>31.87</v>
      </c>
      <c r="G13" s="90">
        <f ca="1">+INDIRECT(Calculation!J43,FALSE)</f>
        <v>-38.46</v>
      </c>
      <c r="H13" s="90">
        <f ca="1">+INDIRECT(Calculation!K43,FALSE)</f>
        <v>102.58</v>
      </c>
      <c r="I13" s="90">
        <f ca="1">+INDIRECT(Calculation!L43,FALSE)</f>
        <v>-79.33</v>
      </c>
      <c r="J13" s="90">
        <f ca="1">+INDIRECT(Calculation!M43,FALSE)</f>
        <v>43.22</v>
      </c>
      <c r="K13" s="90">
        <f ca="1">+INDIRECT(Calculation!N43,FALSE)</f>
        <v>-112.53</v>
      </c>
      <c r="L13" s="90">
        <f ca="1">+INDIRECT(Calculation!O43,FALSE)</f>
        <v>70.400000000000006</v>
      </c>
      <c r="M13" s="90">
        <f ca="1">+INDIRECT(Calculation!P43,FALSE)</f>
        <v>82.5</v>
      </c>
      <c r="N13" s="65" t="str">
        <f ca="1">IF(((M13-I13)/I13)*100&gt;100,"(+)  ",IF(((M13-I13)/I13)*100&lt;-100,"  ",IF(ROUND((((M13-I13)/I13)*100),1)=0,"-  ",((M13-I13)/I13)*100)))</f>
        <v xml:space="preserve">  </v>
      </c>
      <c r="O13" s="28"/>
      <c r="P13" s="28"/>
      <c r="Q13" s="28"/>
      <c r="R13" s="28"/>
      <c r="S13" s="28"/>
      <c r="T13" s="28"/>
      <c r="U13" s="28"/>
      <c r="V13" s="28"/>
      <c r="W13" s="28"/>
      <c r="X13" s="28"/>
      <c r="Y13" s="28"/>
      <c r="Z13" s="28"/>
      <c r="AA13" s="28"/>
      <c r="AB13" s="28"/>
      <c r="AC13" s="28"/>
      <c r="AD13" s="28"/>
      <c r="AE13" s="28"/>
      <c r="AF13" s="28"/>
    </row>
    <row r="14" spans="1:32" s="27" customFormat="1" ht="15.75" customHeight="1" x14ac:dyDescent="0.35">
      <c r="A14" s="69" t="s">
        <v>152</v>
      </c>
      <c r="B14" s="70">
        <f ca="1">INDIRECT(Calculation!F14,FALSE)</f>
        <v>-2.9000000000000004</v>
      </c>
      <c r="C14" s="70">
        <f ca="1">INDIRECT(Calculation!G14,FALSE)</f>
        <v>-12.03</v>
      </c>
      <c r="D14" s="71"/>
      <c r="E14" s="91">
        <f ca="1">+INDIRECT(Calculation!H44,FALSE)</f>
        <v>-0.5</v>
      </c>
      <c r="F14" s="91">
        <f ca="1">+INDIRECT(Calculation!I44,FALSE)</f>
        <v>-1.25</v>
      </c>
      <c r="G14" s="91">
        <f ca="1">+INDIRECT(Calculation!J44,FALSE)</f>
        <v>-0.78</v>
      </c>
      <c r="H14" s="91">
        <f ca="1">+INDIRECT(Calculation!K44,FALSE)</f>
        <v>-0.37</v>
      </c>
      <c r="I14" s="91">
        <f ca="1">+INDIRECT(Calculation!L44,FALSE)</f>
        <v>-3.14</v>
      </c>
      <c r="J14" s="91">
        <f ca="1">+INDIRECT(Calculation!M44,FALSE)</f>
        <v>-3.95</v>
      </c>
      <c r="K14" s="91">
        <f ca="1">+INDIRECT(Calculation!N44,FALSE)</f>
        <v>-3.41</v>
      </c>
      <c r="L14" s="91">
        <f ca="1">+INDIRECT(Calculation!O44,FALSE)</f>
        <v>-1.53</v>
      </c>
      <c r="M14" s="91">
        <f ca="1">+INDIRECT(Calculation!P44,FALSE)</f>
        <v>-2.71</v>
      </c>
      <c r="N14" s="71"/>
      <c r="O14" s="28"/>
      <c r="P14" s="28"/>
      <c r="Q14" s="28"/>
      <c r="R14" s="28"/>
      <c r="S14" s="28"/>
      <c r="T14" s="28"/>
      <c r="U14" s="28"/>
      <c r="V14" s="28"/>
      <c r="W14" s="28"/>
      <c r="X14" s="28"/>
      <c r="Y14" s="28"/>
      <c r="Z14" s="28"/>
      <c r="AA14" s="28"/>
      <c r="AB14" s="28"/>
      <c r="AC14" s="28"/>
      <c r="AD14" s="28"/>
      <c r="AE14" s="28"/>
      <c r="AF14" s="28"/>
    </row>
    <row r="15" spans="1:32" s="27" customFormat="1" x14ac:dyDescent="0.35">
      <c r="A15" s="62" t="s">
        <v>154</v>
      </c>
      <c r="B15" s="72">
        <f ca="1">INDIRECT(Calculation!F15,FALSE)</f>
        <v>1828.75</v>
      </c>
      <c r="C15" s="72">
        <f ca="1">INDIRECT(Calculation!G15,FALSE)</f>
        <v>957.21</v>
      </c>
      <c r="D15" s="65">
        <f t="shared" ca="1" si="0"/>
        <v>-47.657689678742308</v>
      </c>
      <c r="E15" s="90">
        <f ca="1">+INDIRECT(Calculation!H45,FALSE)</f>
        <v>639.91999999999996</v>
      </c>
      <c r="F15" s="90">
        <f ca="1">+INDIRECT(Calculation!I45,FALSE)</f>
        <v>603.1</v>
      </c>
      <c r="G15" s="90">
        <f ca="1">+INDIRECT(Calculation!J45,FALSE)</f>
        <v>392.09</v>
      </c>
      <c r="H15" s="90">
        <f ca="1">+INDIRECT(Calculation!K45,FALSE)</f>
        <v>193.64</v>
      </c>
      <c r="I15" s="90">
        <f ca="1">+INDIRECT(Calculation!L45,FALSE)</f>
        <v>261.23</v>
      </c>
      <c r="J15" s="90">
        <f ca="1">+INDIRECT(Calculation!M45,FALSE)</f>
        <v>236.09</v>
      </c>
      <c r="K15" s="90">
        <f ca="1">+INDIRECT(Calculation!N45,FALSE)</f>
        <v>221.46</v>
      </c>
      <c r="L15" s="90">
        <f ca="1">+INDIRECT(Calculation!O45,FALSE)</f>
        <v>238.43</v>
      </c>
      <c r="M15" s="90">
        <f ca="1">+INDIRECT(Calculation!P45,FALSE)</f>
        <v>262.86</v>
      </c>
      <c r="N15" s="65">
        <f t="shared" ca="1" si="1"/>
        <v>0.6239712131072217</v>
      </c>
      <c r="O15" s="28"/>
      <c r="P15" s="28"/>
      <c r="Q15" s="28"/>
      <c r="R15" s="28"/>
      <c r="S15" s="28"/>
      <c r="T15" s="28"/>
      <c r="U15" s="28"/>
      <c r="V15" s="28"/>
      <c r="W15" s="28"/>
      <c r="X15" s="28"/>
      <c r="Y15" s="28"/>
      <c r="Z15" s="28"/>
      <c r="AA15" s="28"/>
      <c r="AB15" s="28"/>
      <c r="AC15" s="28"/>
      <c r="AD15" s="28"/>
      <c r="AE15" s="28"/>
      <c r="AF15" s="28"/>
    </row>
    <row r="16" spans="1:32" s="27" customFormat="1" x14ac:dyDescent="0.35">
      <c r="A16" s="63" t="s">
        <v>155</v>
      </c>
      <c r="B16" s="64">
        <f ca="1">INDIRECT(Calculation!F16,FALSE)</f>
        <v>-0.10000000000000003</v>
      </c>
      <c r="C16" s="64">
        <f ca="1">INDIRECT(Calculation!G16,FALSE)</f>
        <v>-0.48000000000000004</v>
      </c>
      <c r="D16" s="65"/>
      <c r="E16" s="90">
        <f ca="1">+INDIRECT(Calculation!H46,FALSE)</f>
        <v>0.11</v>
      </c>
      <c r="F16" s="90">
        <f ca="1">+INDIRECT(Calculation!I46,FALSE)</f>
        <v>0.13</v>
      </c>
      <c r="G16" s="90">
        <f ca="1">+INDIRECT(Calculation!J46,FALSE)</f>
        <v>-0.2</v>
      </c>
      <c r="H16" s="90">
        <f ca="1">+INDIRECT(Calculation!K46,FALSE)</f>
        <v>-0.14000000000000001</v>
      </c>
      <c r="I16" s="90">
        <f ca="1">+INDIRECT(Calculation!L46,FALSE)</f>
        <v>-0.05</v>
      </c>
      <c r="J16" s="90">
        <f ca="1">+INDIRECT(Calculation!M46,FALSE)</f>
        <v>0</v>
      </c>
      <c r="K16" s="90">
        <f ca="1">+INDIRECT(Calculation!N46,FALSE)</f>
        <v>0.03</v>
      </c>
      <c r="L16" s="90">
        <f ca="1">+INDIRECT(Calculation!O46,FALSE)</f>
        <v>-0.46</v>
      </c>
      <c r="M16" s="90">
        <f ca="1">+INDIRECT(Calculation!P46,FALSE)</f>
        <v>0.11</v>
      </c>
      <c r="N16" s="65"/>
      <c r="O16" s="28"/>
      <c r="P16" s="28"/>
      <c r="Q16" s="28"/>
      <c r="R16" s="28"/>
      <c r="S16" s="28"/>
      <c r="T16" s="28"/>
      <c r="U16" s="28"/>
      <c r="V16" s="28"/>
      <c r="W16" s="28"/>
      <c r="X16" s="28"/>
      <c r="Y16" s="28"/>
      <c r="Z16" s="28"/>
      <c r="AA16" s="28"/>
      <c r="AB16" s="28"/>
      <c r="AC16" s="28"/>
      <c r="AD16" s="28"/>
      <c r="AE16" s="28"/>
      <c r="AF16" s="28"/>
    </row>
    <row r="17" spans="1:32" s="27" customFormat="1" x14ac:dyDescent="0.35">
      <c r="A17" s="73" t="s">
        <v>156</v>
      </c>
      <c r="B17" s="70">
        <f ca="1">INDIRECT(Calculation!F17,FALSE)</f>
        <v>1828.83</v>
      </c>
      <c r="C17" s="70">
        <f ca="1">INDIRECT(Calculation!G17,FALSE)</f>
        <v>957.68999999999994</v>
      </c>
      <c r="D17" s="71">
        <f t="shared" ca="1" si="0"/>
        <v>-47.633733042436972</v>
      </c>
      <c r="E17" s="91">
        <f ca="1">+INDIRECT(Calculation!H47,FALSE)</f>
        <v>639.79999999999995</v>
      </c>
      <c r="F17" s="91">
        <f ca="1">+INDIRECT(Calculation!I47,FALSE)</f>
        <v>602.97</v>
      </c>
      <c r="G17" s="91">
        <f ca="1">+INDIRECT(Calculation!J47,FALSE)</f>
        <v>392.28</v>
      </c>
      <c r="H17" s="91">
        <f ca="1">+INDIRECT(Calculation!K47,FALSE)</f>
        <v>193.78</v>
      </c>
      <c r="I17" s="91">
        <f ca="1">+INDIRECT(Calculation!L47,FALSE)</f>
        <v>261.27</v>
      </c>
      <c r="J17" s="91">
        <f ca="1">+INDIRECT(Calculation!M47,FALSE)</f>
        <v>236.09</v>
      </c>
      <c r="K17" s="91">
        <f ca="1">+INDIRECT(Calculation!N47,FALSE)</f>
        <v>221.43</v>
      </c>
      <c r="L17" s="91">
        <f ca="1">+INDIRECT(Calculation!O47,FALSE)</f>
        <v>238.9</v>
      </c>
      <c r="M17" s="91">
        <f ca="1">+INDIRECT(Calculation!P47,FALSE)</f>
        <v>262.75</v>
      </c>
      <c r="N17" s="71">
        <f ca="1">IF(((M17-I17)/I17)*100&gt;100,"(+)  ",IF(((M17-I17)/I17)*100&lt;-100,"(-)  ",IF(ROUND((((M17-I17)/I17)*100),1)=0,"-  ",((M17-I17)/I17)*100)))</f>
        <v>0.56646381138286761</v>
      </c>
      <c r="O17" s="28"/>
      <c r="P17" s="28"/>
      <c r="Q17" s="28"/>
      <c r="R17" s="28"/>
      <c r="S17" s="28"/>
      <c r="T17" s="28"/>
      <c r="U17" s="28"/>
      <c r="V17" s="28"/>
      <c r="W17" s="28"/>
      <c r="X17" s="28"/>
      <c r="Y17" s="28"/>
      <c r="Z17" s="28"/>
      <c r="AA17" s="28"/>
      <c r="AB17" s="28"/>
      <c r="AC17" s="28"/>
      <c r="AD17" s="28"/>
      <c r="AE17" s="28"/>
      <c r="AF17" s="28"/>
    </row>
    <row r="18" spans="1:32" s="27" customFormat="1" ht="15" customHeight="1" x14ac:dyDescent="0.35">
      <c r="A18" s="62" t="s">
        <v>193</v>
      </c>
      <c r="B18" s="64">
        <f ca="1">INDIRECT(Calculation!F18,FALSE)</f>
        <v>1434.47</v>
      </c>
      <c r="C18" s="64">
        <f ca="1">INDIRECT(Calculation!G18,FALSE)</f>
        <v>724.79</v>
      </c>
      <c r="D18" s="65">
        <f t="shared" ca="1" si="0"/>
        <v>-49.473324642550907</v>
      </c>
      <c r="E18" s="90">
        <f ca="1">+INDIRECT(Calculation!H48,FALSE)</f>
        <v>527.6</v>
      </c>
      <c r="F18" s="90">
        <f ca="1">+INDIRECT(Calculation!I48,FALSE)</f>
        <v>490.84</v>
      </c>
      <c r="G18" s="90">
        <f ca="1">+INDIRECT(Calculation!J48,FALSE)</f>
        <v>300.49</v>
      </c>
      <c r="H18" s="90">
        <f ca="1">+INDIRECT(Calculation!K48,FALSE)</f>
        <v>115.54</v>
      </c>
      <c r="I18" s="90">
        <f ca="1">+INDIRECT(Calculation!L48,FALSE)</f>
        <v>185.32</v>
      </c>
      <c r="J18" s="90">
        <f ca="1">+INDIRECT(Calculation!M48,FALSE)</f>
        <v>173.81</v>
      </c>
      <c r="K18" s="90">
        <f ca="1">+INDIRECT(Calculation!N48,FALSE)</f>
        <v>172.14</v>
      </c>
      <c r="L18" s="90">
        <f ca="1">+INDIRECT(Calculation!O48,FALSE)</f>
        <v>193.52</v>
      </c>
      <c r="M18" s="90">
        <f ca="1">+INDIRECT(Calculation!P48,FALSE)</f>
        <v>220.72</v>
      </c>
      <c r="N18" s="65">
        <f t="shared" ca="1" si="1"/>
        <v>19.102093675804017</v>
      </c>
      <c r="O18" s="28"/>
      <c r="P18" s="28"/>
      <c r="Q18" s="28"/>
      <c r="R18" s="28"/>
      <c r="S18" s="28"/>
      <c r="T18" s="28"/>
      <c r="U18" s="28"/>
      <c r="V18" s="28"/>
      <c r="W18" s="28"/>
      <c r="X18" s="28"/>
      <c r="Y18" s="28"/>
      <c r="Z18" s="28"/>
      <c r="AA18" s="28"/>
      <c r="AB18" s="28"/>
      <c r="AC18" s="28"/>
      <c r="AD18" s="28"/>
      <c r="AE18" s="28"/>
      <c r="AF18" s="28"/>
    </row>
    <row r="19" spans="1:32" s="27" customFormat="1" x14ac:dyDescent="0.35">
      <c r="A19" s="63" t="s">
        <v>158</v>
      </c>
      <c r="B19" s="64">
        <f ca="1">INDIRECT(Calculation!F19,FALSE)</f>
        <v>0</v>
      </c>
      <c r="C19" s="64">
        <f ca="1">INDIRECT(Calculation!G19,FALSE)</f>
        <v>0</v>
      </c>
      <c r="D19" s="65"/>
      <c r="E19" s="90">
        <f ca="1">+INDIRECT(Calculation!H49,FALSE)</f>
        <v>0</v>
      </c>
      <c r="F19" s="90">
        <f ca="1">+INDIRECT(Calculation!I49,FALSE)</f>
        <v>0</v>
      </c>
      <c r="G19" s="90">
        <f ca="1">+INDIRECT(Calculation!J49,FALSE)</f>
        <v>0</v>
      </c>
      <c r="H19" s="90">
        <f ca="1">+INDIRECT(Calculation!K49,FALSE)</f>
        <v>0</v>
      </c>
      <c r="I19" s="90">
        <f ca="1">+INDIRECT(Calculation!L49,FALSE)</f>
        <v>0</v>
      </c>
      <c r="J19" s="90">
        <f ca="1">+INDIRECT(Calculation!M49,FALSE)</f>
        <v>0</v>
      </c>
      <c r="K19" s="90">
        <f ca="1">+INDIRECT(Calculation!N49,FALSE)</f>
        <v>0</v>
      </c>
      <c r="L19" s="90">
        <f ca="1">+INDIRECT(Calculation!O49,FALSE)</f>
        <v>0</v>
      </c>
      <c r="M19" s="90">
        <f ca="1">+INDIRECT(Calculation!P49,FALSE)</f>
        <v>0</v>
      </c>
      <c r="N19" s="65"/>
      <c r="O19" s="28"/>
      <c r="P19" s="28"/>
      <c r="Q19" s="28"/>
      <c r="R19" s="28"/>
      <c r="S19" s="28"/>
      <c r="T19" s="28"/>
      <c r="U19" s="28"/>
      <c r="V19" s="28"/>
      <c r="W19" s="28"/>
      <c r="X19" s="28"/>
      <c r="Y19" s="28"/>
      <c r="Z19" s="28"/>
      <c r="AA19" s="28"/>
      <c r="AB19" s="28"/>
      <c r="AC19" s="28"/>
      <c r="AD19" s="28"/>
      <c r="AE19" s="28"/>
      <c r="AF19" s="28"/>
    </row>
    <row r="20" spans="1:32" s="27" customFormat="1" x14ac:dyDescent="0.35">
      <c r="A20" s="63" t="s">
        <v>159</v>
      </c>
      <c r="B20" s="70">
        <f ca="1">INDIRECT(Calculation!F20,FALSE)</f>
        <v>1434.47</v>
      </c>
      <c r="C20" s="70">
        <f ca="1">INDIRECT(Calculation!G20,FALSE)</f>
        <v>724.79</v>
      </c>
      <c r="D20" s="71">
        <f t="shared" ca="1" si="0"/>
        <v>-49.473324642550907</v>
      </c>
      <c r="E20" s="91">
        <f ca="1">+INDIRECT(Calculation!H50,FALSE)</f>
        <v>527.6</v>
      </c>
      <c r="F20" s="91">
        <f ca="1">+INDIRECT(Calculation!I50,FALSE)</f>
        <v>490.84</v>
      </c>
      <c r="G20" s="91">
        <f ca="1">+INDIRECT(Calculation!J50,FALSE)</f>
        <v>300.49</v>
      </c>
      <c r="H20" s="91">
        <f ca="1">+INDIRECT(Calculation!K50,FALSE)</f>
        <v>115.54</v>
      </c>
      <c r="I20" s="91">
        <f ca="1">+INDIRECT(Calculation!L50,FALSE)</f>
        <v>185.32</v>
      </c>
      <c r="J20" s="91">
        <f ca="1">+INDIRECT(Calculation!M50,FALSE)</f>
        <v>173.81</v>
      </c>
      <c r="K20" s="91">
        <f ca="1">+INDIRECT(Calculation!N50,FALSE)</f>
        <v>172.14</v>
      </c>
      <c r="L20" s="91">
        <f ca="1">+INDIRECT(Calculation!O50,FALSE)</f>
        <v>193.52</v>
      </c>
      <c r="M20" s="91">
        <f ca="1">+INDIRECT(Calculation!P50,FALSE)</f>
        <v>220.72</v>
      </c>
      <c r="N20" s="71">
        <f t="shared" ca="1" si="1"/>
        <v>19.102093675804017</v>
      </c>
      <c r="O20" s="28"/>
      <c r="P20" s="28"/>
      <c r="Q20" s="28"/>
      <c r="R20" s="28"/>
      <c r="S20" s="28"/>
      <c r="T20" s="28"/>
      <c r="U20" s="28"/>
      <c r="V20" s="28"/>
      <c r="W20" s="28"/>
      <c r="X20" s="28"/>
      <c r="Y20" s="28"/>
      <c r="Z20" s="28"/>
      <c r="AA20" s="28"/>
      <c r="AB20" s="28"/>
      <c r="AC20" s="28"/>
      <c r="AD20" s="28"/>
      <c r="AE20" s="28"/>
      <c r="AF20" s="28"/>
    </row>
    <row r="21" spans="1:32" s="31" customFormat="1" x14ac:dyDescent="0.35">
      <c r="A21" s="74" t="s">
        <v>160</v>
      </c>
      <c r="B21" s="75">
        <f ca="1">INDIRECT(Calculation!F21,FALSE)</f>
        <v>0</v>
      </c>
      <c r="C21" s="75">
        <f ca="1">INDIRECT(Calculation!G21,FALSE)</f>
        <v>0</v>
      </c>
      <c r="D21" s="76"/>
      <c r="E21" s="93">
        <f ca="1">+INDIRECT(Calculation!H51,FALSE)</f>
        <v>0</v>
      </c>
      <c r="F21" s="93">
        <f ca="1">+INDIRECT(Calculation!I51,FALSE)</f>
        <v>0</v>
      </c>
      <c r="G21" s="93">
        <f ca="1">+INDIRECT(Calculation!J51,FALSE)</f>
        <v>0</v>
      </c>
      <c r="H21" s="93">
        <f ca="1">+INDIRECT(Calculation!K51,FALSE)</f>
        <v>0</v>
      </c>
      <c r="I21" s="93">
        <f ca="1">+INDIRECT(Calculation!L51,FALSE)</f>
        <v>0</v>
      </c>
      <c r="J21" s="93">
        <f ca="1">+INDIRECT(Calculation!M51,FALSE)</f>
        <v>0</v>
      </c>
      <c r="K21" s="93">
        <f ca="1">+INDIRECT(Calculation!N51,FALSE)</f>
        <v>0</v>
      </c>
      <c r="L21" s="93">
        <f ca="1">+INDIRECT(Calculation!O51,FALSE)</f>
        <v>0</v>
      </c>
      <c r="M21" s="93">
        <f ca="1">+INDIRECT(Calculation!P51,FALSE)</f>
        <v>0</v>
      </c>
      <c r="N21" s="76"/>
      <c r="O21" s="28"/>
      <c r="P21" s="28"/>
      <c r="Q21" s="28"/>
      <c r="R21" s="28"/>
      <c r="S21" s="28"/>
      <c r="T21" s="28"/>
      <c r="U21" s="28"/>
      <c r="V21" s="28"/>
      <c r="W21" s="28"/>
      <c r="X21" s="28"/>
      <c r="Y21" s="28"/>
      <c r="Z21" s="28"/>
      <c r="AA21" s="28"/>
      <c r="AB21" s="28"/>
      <c r="AC21" s="28"/>
      <c r="AD21" s="28"/>
      <c r="AE21" s="28"/>
      <c r="AF21" s="28"/>
    </row>
    <row r="22" spans="1:32" s="27" customFormat="1" ht="16.5" customHeight="1" x14ac:dyDescent="0.35">
      <c r="A22" s="62" t="s">
        <v>194</v>
      </c>
      <c r="B22" s="64">
        <f ca="1">INDIRECT(Calculation!F22,FALSE)</f>
        <v>394.36</v>
      </c>
      <c r="C22" s="64">
        <f ca="1">INDIRECT(Calculation!G22,FALSE)</f>
        <v>232.9</v>
      </c>
      <c r="D22" s="65">
        <f t="shared" ca="1" si="0"/>
        <v>-40.942286235926566</v>
      </c>
      <c r="E22" s="90">
        <f ca="1">+INDIRECT(Calculation!H52,FALSE)</f>
        <v>112.2</v>
      </c>
      <c r="F22" s="90">
        <f ca="1">+INDIRECT(Calculation!I52,FALSE)</f>
        <v>112.13</v>
      </c>
      <c r="G22" s="90">
        <f ca="1">+INDIRECT(Calculation!J52,FALSE)</f>
        <v>91.79</v>
      </c>
      <c r="H22" s="90">
        <f ca="1">+INDIRECT(Calculation!K52,FALSE)</f>
        <v>78.239999999999995</v>
      </c>
      <c r="I22" s="90">
        <f ca="1">+INDIRECT(Calculation!L52,FALSE)</f>
        <v>75.95</v>
      </c>
      <c r="J22" s="90">
        <f ca="1">+INDIRECT(Calculation!M52,FALSE)</f>
        <v>62.28</v>
      </c>
      <c r="K22" s="90">
        <f ca="1">+INDIRECT(Calculation!N52,FALSE)</f>
        <v>49.29</v>
      </c>
      <c r="L22" s="90">
        <f ca="1">+INDIRECT(Calculation!O52,FALSE)</f>
        <v>45.38</v>
      </c>
      <c r="M22" s="90">
        <f ca="1">+INDIRECT(Calculation!P52,FALSE)</f>
        <v>42.03</v>
      </c>
      <c r="N22" s="65">
        <f t="shared" ca="1" si="1"/>
        <v>-44.660961158657017</v>
      </c>
      <c r="O22" s="28"/>
      <c r="P22" s="28"/>
      <c r="Q22" s="28"/>
      <c r="R22" s="28"/>
      <c r="S22" s="28"/>
      <c r="T22" s="28"/>
      <c r="U22" s="28"/>
      <c r="V22" s="28"/>
      <c r="W22" s="28"/>
      <c r="X22" s="28"/>
      <c r="Y22" s="28"/>
      <c r="Z22" s="28"/>
      <c r="AA22" s="28"/>
      <c r="AB22" s="28"/>
      <c r="AC22" s="28"/>
      <c r="AD22" s="28"/>
      <c r="AE22" s="28"/>
      <c r="AF22" s="28"/>
    </row>
    <row r="23" spans="1:32" s="27" customFormat="1" x14ac:dyDescent="0.35">
      <c r="A23" s="63" t="s">
        <v>162</v>
      </c>
      <c r="B23" s="64">
        <f ca="1">INDIRECT(Calculation!F23,FALSE)</f>
        <v>194.45999999999998</v>
      </c>
      <c r="C23" s="64">
        <f ca="1">INDIRECT(Calculation!G23,FALSE)</f>
        <v>69.150000000000006</v>
      </c>
      <c r="D23" s="65">
        <f t="shared" ca="1" si="0"/>
        <v>-64.439987658130207</v>
      </c>
      <c r="E23" s="90">
        <f ca="1">+INDIRECT(Calculation!H53,FALSE)</f>
        <v>63.19</v>
      </c>
      <c r="F23" s="90">
        <f ca="1">+INDIRECT(Calculation!I53,FALSE)</f>
        <v>76.510000000000005</v>
      </c>
      <c r="G23" s="90">
        <f ca="1">+INDIRECT(Calculation!J53,FALSE)</f>
        <v>37.93</v>
      </c>
      <c r="H23" s="90">
        <f ca="1">+INDIRECT(Calculation!K53,FALSE)</f>
        <v>16.829999999999998</v>
      </c>
      <c r="I23" s="90">
        <f ca="1">+INDIRECT(Calculation!L53,FALSE)</f>
        <v>27.59</v>
      </c>
      <c r="J23" s="90">
        <f ca="1">+INDIRECT(Calculation!M53,FALSE)</f>
        <v>30.01</v>
      </c>
      <c r="K23" s="90">
        <f ca="1">+INDIRECT(Calculation!N53,FALSE)</f>
        <v>11.55</v>
      </c>
      <c r="L23" s="90">
        <f ca="1">+INDIRECT(Calculation!O53,FALSE)</f>
        <v>0</v>
      </c>
      <c r="M23" s="90">
        <f ca="1">+INDIRECT(Calculation!P53,FALSE)</f>
        <v>0</v>
      </c>
      <c r="N23" s="65">
        <f t="shared" ca="1" si="1"/>
        <v>-100</v>
      </c>
      <c r="O23" s="28"/>
      <c r="P23" s="28"/>
      <c r="Q23" s="28"/>
      <c r="R23" s="28"/>
      <c r="S23" s="28"/>
      <c r="T23" s="28"/>
      <c r="U23" s="28"/>
      <c r="V23" s="28"/>
      <c r="W23" s="28"/>
      <c r="X23" s="28"/>
      <c r="Y23" s="28"/>
      <c r="Z23" s="28"/>
      <c r="AA23" s="28"/>
      <c r="AB23" s="28"/>
      <c r="AC23" s="28"/>
      <c r="AD23" s="28"/>
      <c r="AE23" s="28"/>
      <c r="AF23" s="28"/>
    </row>
    <row r="24" spans="1:32" x14ac:dyDescent="0.35">
      <c r="A24" s="63" t="s">
        <v>195</v>
      </c>
      <c r="B24" s="64">
        <f ca="1">INDIRECT(Calculation!F24,FALSE)</f>
        <v>0</v>
      </c>
      <c r="C24" s="64">
        <f ca="1">INDIRECT(Calculation!G24,FALSE)</f>
        <v>0</v>
      </c>
      <c r="D24" s="65"/>
      <c r="E24" s="90">
        <f ca="1">+INDIRECT(Calculation!H54,FALSE)</f>
        <v>0</v>
      </c>
      <c r="F24" s="90">
        <f ca="1">+INDIRECT(Calculation!I54,FALSE)</f>
        <v>0</v>
      </c>
      <c r="G24" s="90">
        <f ca="1">+INDIRECT(Calculation!J54,FALSE)</f>
        <v>0</v>
      </c>
      <c r="H24" s="90">
        <f ca="1">+INDIRECT(Calculation!K54,FALSE)</f>
        <v>0</v>
      </c>
      <c r="I24" s="90">
        <f ca="1">+INDIRECT(Calculation!L54,FALSE)</f>
        <v>0</v>
      </c>
      <c r="J24" s="90">
        <f ca="1">+INDIRECT(Calculation!M54,FALSE)</f>
        <v>0</v>
      </c>
      <c r="K24" s="90">
        <f ca="1">+INDIRECT(Calculation!N54,FALSE)</f>
        <v>0</v>
      </c>
      <c r="L24" s="90">
        <f ca="1">+INDIRECT(Calculation!O54,FALSE)</f>
        <v>0</v>
      </c>
      <c r="M24" s="90">
        <f ca="1">+INDIRECT(Calculation!P54,FALSE)</f>
        <v>0</v>
      </c>
      <c r="N24" s="65"/>
    </row>
    <row r="25" spans="1:32" x14ac:dyDescent="0.35">
      <c r="A25" s="69" t="s">
        <v>163</v>
      </c>
      <c r="B25" s="70">
        <f ca="1">INDIRECT(Calculation!F25,FALSE)</f>
        <v>199.89000000000001</v>
      </c>
      <c r="C25" s="70">
        <f ca="1">INDIRECT(Calculation!G25,FALSE)</f>
        <v>163.74</v>
      </c>
      <c r="D25" s="71">
        <f t="shared" ca="1" si="0"/>
        <v>-18.084946720696387</v>
      </c>
      <c r="E25" s="91">
        <f ca="1">+INDIRECT(Calculation!H55,FALSE)</f>
        <v>49.01</v>
      </c>
      <c r="F25" s="91">
        <f ca="1">+INDIRECT(Calculation!I55,FALSE)</f>
        <v>35.619999999999997</v>
      </c>
      <c r="G25" s="91">
        <f ca="1">+INDIRECT(Calculation!J55,FALSE)</f>
        <v>53.86</v>
      </c>
      <c r="H25" s="91">
        <f ca="1">+INDIRECT(Calculation!K55,FALSE)</f>
        <v>61.4</v>
      </c>
      <c r="I25" s="91">
        <f ca="1">+INDIRECT(Calculation!L55,FALSE)</f>
        <v>48.36</v>
      </c>
      <c r="J25" s="91">
        <f ca="1">+INDIRECT(Calculation!M55,FALSE)</f>
        <v>32.26</v>
      </c>
      <c r="K25" s="91">
        <f ca="1">+INDIRECT(Calculation!N55,FALSE)</f>
        <v>37.74</v>
      </c>
      <c r="L25" s="91">
        <f ca="1">+INDIRECT(Calculation!O55,FALSE)</f>
        <v>45.38</v>
      </c>
      <c r="M25" s="91">
        <f ca="1">+INDIRECT(Calculation!P55,FALSE)</f>
        <v>42.03</v>
      </c>
      <c r="N25" s="71">
        <f t="shared" ca="1" si="1"/>
        <v>-13.089330024813892</v>
      </c>
    </row>
    <row r="26" spans="1:32" ht="16" thickBot="1" x14ac:dyDescent="0.4">
      <c r="A26" s="77" t="s">
        <v>197</v>
      </c>
      <c r="B26" s="78">
        <f ca="1">INDIRECT(Calculation!F26,FALSE)</f>
        <v>792.19</v>
      </c>
      <c r="C26" s="78">
        <f ca="1">INDIRECT(Calculation!G26,FALSE)</f>
        <v>811.57</v>
      </c>
      <c r="D26" s="79">
        <f t="shared" ca="1" si="0"/>
        <v>2.446382812204142</v>
      </c>
      <c r="E26" s="94">
        <f ca="1">+INDIRECT(Calculation!H56,FALSE)</f>
        <v>888.18</v>
      </c>
      <c r="F26" s="94">
        <f ca="1">+INDIRECT(Calculation!I56,FALSE)</f>
        <v>831.37</v>
      </c>
      <c r="G26" s="94">
        <f ca="1">+INDIRECT(Calculation!J56,FALSE)</f>
        <v>881.75</v>
      </c>
      <c r="H26" s="94">
        <f ca="1">+INDIRECT(Calculation!K56,FALSE)</f>
        <v>792.19</v>
      </c>
      <c r="I26" s="94">
        <f ca="1">+INDIRECT(Calculation!L56,FALSE)</f>
        <v>871.51</v>
      </c>
      <c r="J26" s="94">
        <f ca="1">+INDIRECT(Calculation!M56,FALSE)</f>
        <v>790.47</v>
      </c>
      <c r="K26" s="94">
        <f ca="1">+INDIRECT(Calculation!N56,FALSE)</f>
        <v>887.42</v>
      </c>
      <c r="L26" s="94">
        <f ca="1">+INDIRECT(Calculation!O56,FALSE)</f>
        <v>811.57</v>
      </c>
      <c r="M26" s="94">
        <f ca="1">+INDIRECT(Calculation!P56,FALSE)</f>
        <v>725.03</v>
      </c>
      <c r="N26" s="79">
        <f t="shared" ca="1" si="1"/>
        <v>-16.807609780725411</v>
      </c>
    </row>
    <row r="27" spans="1:32" ht="16" thickTop="1" x14ac:dyDescent="0.35"/>
  </sheetData>
  <phoneticPr fontId="10" type="noConversion"/>
  <pageMargins left="0.55118110236220474" right="0.15748031496062992" top="0.98425196850393704" bottom="0.98425196850393704" header="0.51181102362204722" footer="0.51181102362204722"/>
  <pageSetup paperSize="9" scale="59" fitToHeight="0" orientation="landscape" verticalDpi="4" r:id="rId1"/>
  <headerFooter alignWithMargins="0"/>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4BECFE-DE55-4C86-9AC2-B3B0FE217CBB}">
  <sheetPr codeName="Sheet3"/>
  <dimension ref="A1:AC24"/>
  <sheetViews>
    <sheetView showGridLines="0" zoomScaleNormal="100" workbookViewId="0"/>
  </sheetViews>
  <sheetFormatPr defaultColWidth="9" defaultRowHeight="15.5" x14ac:dyDescent="0.35"/>
  <cols>
    <col min="1" max="1" width="21.81640625" style="16" customWidth="1"/>
    <col min="2" max="5" width="8.1796875" style="2" customWidth="1"/>
    <col min="6" max="6" width="7.81640625" style="2" customWidth="1"/>
    <col min="7" max="26" width="8.1796875" style="2" customWidth="1"/>
    <col min="27" max="27" width="8.26953125" style="2" customWidth="1"/>
    <col min="28" max="28" width="8.1796875" style="2" customWidth="1"/>
    <col min="29" max="29" width="12.453125" style="2" bestFit="1" customWidth="1"/>
    <col min="30" max="30" width="17.7265625" style="2" bestFit="1" customWidth="1"/>
    <col min="31" max="31" width="17.26953125" style="2" bestFit="1" customWidth="1"/>
    <col min="32" max="32" width="15.26953125" style="2" bestFit="1" customWidth="1"/>
    <col min="33" max="33" width="17.7265625" style="2" bestFit="1" customWidth="1"/>
    <col min="34" max="249" width="9" style="2"/>
    <col min="250" max="250" width="8.1796875" style="2" customWidth="1"/>
    <col min="251" max="252" width="9" style="2" customWidth="1"/>
    <col min="253" max="253" width="17.1796875" style="2" customWidth="1"/>
    <col min="254" max="254" width="9" style="2" customWidth="1"/>
    <col min="255" max="255" width="12.54296875" style="2" customWidth="1"/>
    <col min="256" max="256" width="9" style="2" customWidth="1"/>
    <col min="257" max="257" width="11.453125" style="2" customWidth="1"/>
    <col min="258" max="258" width="11.1796875" style="2" customWidth="1"/>
    <col min="259" max="259" width="13.54296875" style="2" customWidth="1"/>
    <col min="260" max="260" width="11.26953125" style="2" customWidth="1"/>
    <col min="261" max="261" width="10.81640625" style="2" customWidth="1"/>
    <col min="262" max="262" width="12.26953125" style="2" customWidth="1"/>
    <col min="263" max="263" width="9" style="2" customWidth="1"/>
    <col min="264" max="264" width="7.7265625" style="2" customWidth="1"/>
    <col min="265" max="267" width="9" style="2"/>
    <col min="268" max="268" width="6.81640625" style="2" bestFit="1" customWidth="1"/>
    <col min="269" max="269" width="6.453125" style="2" bestFit="1" customWidth="1"/>
    <col min="270" max="270" width="7.81640625" style="2" bestFit="1" customWidth="1"/>
    <col min="271" max="271" width="7.54296875" style="2" bestFit="1" customWidth="1"/>
    <col min="272" max="272" width="9.453125" style="2" bestFit="1" customWidth="1"/>
    <col min="273" max="273" width="9.54296875" style="2" bestFit="1" customWidth="1"/>
    <col min="274" max="274" width="6.81640625" style="2" bestFit="1" customWidth="1"/>
    <col min="275" max="275" width="9" style="2"/>
    <col min="276" max="276" width="6.453125" style="2" bestFit="1" customWidth="1"/>
    <col min="277" max="277" width="11.1796875" style="2" customWidth="1"/>
    <col min="278" max="279" width="6.81640625" style="2" bestFit="1" customWidth="1"/>
    <col min="280" max="280" width="5.81640625" style="2" bestFit="1" customWidth="1"/>
    <col min="281" max="281" width="6.54296875" style="2" bestFit="1" customWidth="1"/>
    <col min="282" max="282" width="11.26953125" style="2" customWidth="1"/>
    <col min="283" max="283" width="9" style="2" customWidth="1"/>
    <col min="284" max="284" width="12.7265625" style="2" customWidth="1"/>
    <col min="285" max="285" width="14.7265625" style="2" bestFit="1" customWidth="1"/>
    <col min="286" max="286" width="17.7265625" style="2" bestFit="1" customWidth="1"/>
    <col min="287" max="287" width="17.26953125" style="2" bestFit="1" customWidth="1"/>
    <col min="288" max="288" width="15.26953125" style="2" bestFit="1" customWidth="1"/>
    <col min="289" max="289" width="17.7265625" style="2" bestFit="1" customWidth="1"/>
    <col min="290" max="505" width="9" style="2"/>
    <col min="506" max="506" width="8.1796875" style="2" customWidth="1"/>
    <col min="507" max="508" width="9" style="2" customWidth="1"/>
    <col min="509" max="509" width="17.1796875" style="2" customWidth="1"/>
    <col min="510" max="510" width="9" style="2" customWidth="1"/>
    <col min="511" max="511" width="12.54296875" style="2" customWidth="1"/>
    <col min="512" max="512" width="9" style="2" customWidth="1"/>
    <col min="513" max="513" width="11.453125" style="2" customWidth="1"/>
    <col min="514" max="514" width="11.1796875" style="2" customWidth="1"/>
    <col min="515" max="515" width="13.54296875" style="2" customWidth="1"/>
    <col min="516" max="516" width="11.26953125" style="2" customWidth="1"/>
    <col min="517" max="517" width="10.81640625" style="2" customWidth="1"/>
    <col min="518" max="518" width="12.26953125" style="2" customWidth="1"/>
    <col min="519" max="519" width="9" style="2" customWidth="1"/>
    <col min="520" max="520" width="7.7265625" style="2" customWidth="1"/>
    <col min="521" max="523" width="9" style="2"/>
    <col min="524" max="524" width="6.81640625" style="2" bestFit="1" customWidth="1"/>
    <col min="525" max="525" width="6.453125" style="2" bestFit="1" customWidth="1"/>
    <col min="526" max="526" width="7.81640625" style="2" bestFit="1" customWidth="1"/>
    <col min="527" max="527" width="7.54296875" style="2" bestFit="1" customWidth="1"/>
    <col min="528" max="528" width="9.453125" style="2" bestFit="1" customWidth="1"/>
    <col min="529" max="529" width="9.54296875" style="2" bestFit="1" customWidth="1"/>
    <col min="530" max="530" width="6.81640625" style="2" bestFit="1" customWidth="1"/>
    <col min="531" max="531" width="9" style="2"/>
    <col min="532" max="532" width="6.453125" style="2" bestFit="1" customWidth="1"/>
    <col min="533" max="533" width="11.1796875" style="2" customWidth="1"/>
    <col min="534" max="535" width="6.81640625" style="2" bestFit="1" customWidth="1"/>
    <col min="536" max="536" width="5.81640625" style="2" bestFit="1" customWidth="1"/>
    <col min="537" max="537" width="6.54296875" style="2" bestFit="1" customWidth="1"/>
    <col min="538" max="538" width="11.26953125" style="2" customWidth="1"/>
    <col min="539" max="539" width="9" style="2" customWidth="1"/>
    <col min="540" max="540" width="12.7265625" style="2" customWidth="1"/>
    <col min="541" max="541" width="14.7265625" style="2" bestFit="1" customWidth="1"/>
    <col min="542" max="542" width="17.7265625" style="2" bestFit="1" customWidth="1"/>
    <col min="543" max="543" width="17.26953125" style="2" bestFit="1" customWidth="1"/>
    <col min="544" max="544" width="15.26953125" style="2" bestFit="1" customWidth="1"/>
    <col min="545" max="545" width="17.7265625" style="2" bestFit="1" customWidth="1"/>
    <col min="546" max="761" width="9" style="2"/>
    <col min="762" max="762" width="8.1796875" style="2" customWidth="1"/>
    <col min="763" max="764" width="9" style="2" customWidth="1"/>
    <col min="765" max="765" width="17.1796875" style="2" customWidth="1"/>
    <col min="766" max="766" width="9" style="2" customWidth="1"/>
    <col min="767" max="767" width="12.54296875" style="2" customWidth="1"/>
    <col min="768" max="768" width="9" style="2" customWidth="1"/>
    <col min="769" max="769" width="11.453125" style="2" customWidth="1"/>
    <col min="770" max="770" width="11.1796875" style="2" customWidth="1"/>
    <col min="771" max="771" width="13.54296875" style="2" customWidth="1"/>
    <col min="772" max="772" width="11.26953125" style="2" customWidth="1"/>
    <col min="773" max="773" width="10.81640625" style="2" customWidth="1"/>
    <col min="774" max="774" width="12.26953125" style="2" customWidth="1"/>
    <col min="775" max="775" width="9" style="2" customWidth="1"/>
    <col min="776" max="776" width="7.7265625" style="2" customWidth="1"/>
    <col min="777" max="779" width="9" style="2"/>
    <col min="780" max="780" width="6.81640625" style="2" bestFit="1" customWidth="1"/>
    <col min="781" max="781" width="6.453125" style="2" bestFit="1" customWidth="1"/>
    <col min="782" max="782" width="7.81640625" style="2" bestFit="1" customWidth="1"/>
    <col min="783" max="783" width="7.54296875" style="2" bestFit="1" customWidth="1"/>
    <col min="784" max="784" width="9.453125" style="2" bestFit="1" customWidth="1"/>
    <col min="785" max="785" width="9.54296875" style="2" bestFit="1" customWidth="1"/>
    <col min="786" max="786" width="6.81640625" style="2" bestFit="1" customWidth="1"/>
    <col min="787" max="787" width="9" style="2"/>
    <col min="788" max="788" width="6.453125" style="2" bestFit="1" customWidth="1"/>
    <col min="789" max="789" width="11.1796875" style="2" customWidth="1"/>
    <col min="790" max="791" width="6.81640625" style="2" bestFit="1" customWidth="1"/>
    <col min="792" max="792" width="5.81640625" style="2" bestFit="1" customWidth="1"/>
    <col min="793" max="793" width="6.54296875" style="2" bestFit="1" customWidth="1"/>
    <col min="794" max="794" width="11.26953125" style="2" customWidth="1"/>
    <col min="795" max="795" width="9" style="2" customWidth="1"/>
    <col min="796" max="796" width="12.7265625" style="2" customWidth="1"/>
    <col min="797" max="797" width="14.7265625" style="2" bestFit="1" customWidth="1"/>
    <col min="798" max="798" width="17.7265625" style="2" bestFit="1" customWidth="1"/>
    <col min="799" max="799" width="17.26953125" style="2" bestFit="1" customWidth="1"/>
    <col min="800" max="800" width="15.26953125" style="2" bestFit="1" customWidth="1"/>
    <col min="801" max="801" width="17.7265625" style="2" bestFit="1" customWidth="1"/>
    <col min="802" max="1017" width="9" style="2"/>
    <col min="1018" max="1018" width="8.1796875" style="2" customWidth="1"/>
    <col min="1019" max="1020" width="9" style="2" customWidth="1"/>
    <col min="1021" max="1021" width="17.1796875" style="2" customWidth="1"/>
    <col min="1022" max="1022" width="9" style="2" customWidth="1"/>
    <col min="1023" max="1023" width="12.54296875" style="2" customWidth="1"/>
    <col min="1024" max="1024" width="9" style="2" customWidth="1"/>
    <col min="1025" max="1025" width="11.453125" style="2" customWidth="1"/>
    <col min="1026" max="1026" width="11.1796875" style="2" customWidth="1"/>
    <col min="1027" max="1027" width="13.54296875" style="2" customWidth="1"/>
    <col min="1028" max="1028" width="11.26953125" style="2" customWidth="1"/>
    <col min="1029" max="1029" width="10.81640625" style="2" customWidth="1"/>
    <col min="1030" max="1030" width="12.26953125" style="2" customWidth="1"/>
    <col min="1031" max="1031" width="9" style="2" customWidth="1"/>
    <col min="1032" max="1032" width="7.7265625" style="2" customWidth="1"/>
    <col min="1033" max="1035" width="9" style="2"/>
    <col min="1036" max="1036" width="6.81640625" style="2" bestFit="1" customWidth="1"/>
    <col min="1037" max="1037" width="6.453125" style="2" bestFit="1" customWidth="1"/>
    <col min="1038" max="1038" width="7.81640625" style="2" bestFit="1" customWidth="1"/>
    <col min="1039" max="1039" width="7.54296875" style="2" bestFit="1" customWidth="1"/>
    <col min="1040" max="1040" width="9.453125" style="2" bestFit="1" customWidth="1"/>
    <col min="1041" max="1041" width="9.54296875" style="2" bestFit="1" customWidth="1"/>
    <col min="1042" max="1042" width="6.81640625" style="2" bestFit="1" customWidth="1"/>
    <col min="1043" max="1043" width="9" style="2"/>
    <col min="1044" max="1044" width="6.453125" style="2" bestFit="1" customWidth="1"/>
    <col min="1045" max="1045" width="11.1796875" style="2" customWidth="1"/>
    <col min="1046" max="1047" width="6.81640625" style="2" bestFit="1" customWidth="1"/>
    <col min="1048" max="1048" width="5.81640625" style="2" bestFit="1" customWidth="1"/>
    <col min="1049" max="1049" width="6.54296875" style="2" bestFit="1" customWidth="1"/>
    <col min="1050" max="1050" width="11.26953125" style="2" customWidth="1"/>
    <col min="1051" max="1051" width="9" style="2" customWidth="1"/>
    <col min="1052" max="1052" width="12.7265625" style="2" customWidth="1"/>
    <col min="1053" max="1053" width="14.7265625" style="2" bestFit="1" customWidth="1"/>
    <col min="1054" max="1054" width="17.7265625" style="2" bestFit="1" customWidth="1"/>
    <col min="1055" max="1055" width="17.26953125" style="2" bestFit="1" customWidth="1"/>
    <col min="1056" max="1056" width="15.26953125" style="2" bestFit="1" customWidth="1"/>
    <col min="1057" max="1057" width="17.7265625" style="2" bestFit="1" customWidth="1"/>
    <col min="1058" max="1273" width="9" style="2"/>
    <col min="1274" max="1274" width="8.1796875" style="2" customWidth="1"/>
    <col min="1275" max="1276" width="9" style="2" customWidth="1"/>
    <col min="1277" max="1277" width="17.1796875" style="2" customWidth="1"/>
    <col min="1278" max="1278" width="9" style="2" customWidth="1"/>
    <col min="1279" max="1279" width="12.54296875" style="2" customWidth="1"/>
    <col min="1280" max="1280" width="9" style="2" customWidth="1"/>
    <col min="1281" max="1281" width="11.453125" style="2" customWidth="1"/>
    <col min="1282" max="1282" width="11.1796875" style="2" customWidth="1"/>
    <col min="1283" max="1283" width="13.54296875" style="2" customWidth="1"/>
    <col min="1284" max="1284" width="11.26953125" style="2" customWidth="1"/>
    <col min="1285" max="1285" width="10.81640625" style="2" customWidth="1"/>
    <col min="1286" max="1286" width="12.26953125" style="2" customWidth="1"/>
    <col min="1287" max="1287" width="9" style="2" customWidth="1"/>
    <col min="1288" max="1288" width="7.7265625" style="2" customWidth="1"/>
    <col min="1289" max="1291" width="9" style="2"/>
    <col min="1292" max="1292" width="6.81640625" style="2" bestFit="1" customWidth="1"/>
    <col min="1293" max="1293" width="6.453125" style="2" bestFit="1" customWidth="1"/>
    <col min="1294" max="1294" width="7.81640625" style="2" bestFit="1" customWidth="1"/>
    <col min="1295" max="1295" width="7.54296875" style="2" bestFit="1" customWidth="1"/>
    <col min="1296" max="1296" width="9.453125" style="2" bestFit="1" customWidth="1"/>
    <col min="1297" max="1297" width="9.54296875" style="2" bestFit="1" customWidth="1"/>
    <col min="1298" max="1298" width="6.81640625" style="2" bestFit="1" customWidth="1"/>
    <col min="1299" max="1299" width="9" style="2"/>
    <col min="1300" max="1300" width="6.453125" style="2" bestFit="1" customWidth="1"/>
    <col min="1301" max="1301" width="11.1796875" style="2" customWidth="1"/>
    <col min="1302" max="1303" width="6.81640625" style="2" bestFit="1" customWidth="1"/>
    <col min="1304" max="1304" width="5.81640625" style="2" bestFit="1" customWidth="1"/>
    <col min="1305" max="1305" width="6.54296875" style="2" bestFit="1" customWidth="1"/>
    <col min="1306" max="1306" width="11.26953125" style="2" customWidth="1"/>
    <col min="1307" max="1307" width="9" style="2" customWidth="1"/>
    <col min="1308" max="1308" width="12.7265625" style="2" customWidth="1"/>
    <col min="1309" max="1309" width="14.7265625" style="2" bestFit="1" customWidth="1"/>
    <col min="1310" max="1310" width="17.7265625" style="2" bestFit="1" customWidth="1"/>
    <col min="1311" max="1311" width="17.26953125" style="2" bestFit="1" customWidth="1"/>
    <col min="1312" max="1312" width="15.26953125" style="2" bestFit="1" customWidth="1"/>
    <col min="1313" max="1313" width="17.7265625" style="2" bestFit="1" customWidth="1"/>
    <col min="1314" max="1529" width="9" style="2"/>
    <col min="1530" max="1530" width="8.1796875" style="2" customWidth="1"/>
    <col min="1531" max="1532" width="9" style="2" customWidth="1"/>
    <col min="1533" max="1533" width="17.1796875" style="2" customWidth="1"/>
    <col min="1534" max="1534" width="9" style="2" customWidth="1"/>
    <col min="1535" max="1535" width="12.54296875" style="2" customWidth="1"/>
    <col min="1536" max="1536" width="9" style="2" customWidth="1"/>
    <col min="1537" max="1537" width="11.453125" style="2" customWidth="1"/>
    <col min="1538" max="1538" width="11.1796875" style="2" customWidth="1"/>
    <col min="1539" max="1539" width="13.54296875" style="2" customWidth="1"/>
    <col min="1540" max="1540" width="11.26953125" style="2" customWidth="1"/>
    <col min="1541" max="1541" width="10.81640625" style="2" customWidth="1"/>
    <col min="1542" max="1542" width="12.26953125" style="2" customWidth="1"/>
    <col min="1543" max="1543" width="9" style="2" customWidth="1"/>
    <col min="1544" max="1544" width="7.7265625" style="2" customWidth="1"/>
    <col min="1545" max="1547" width="9" style="2"/>
    <col min="1548" max="1548" width="6.81640625" style="2" bestFit="1" customWidth="1"/>
    <col min="1549" max="1549" width="6.453125" style="2" bestFit="1" customWidth="1"/>
    <col min="1550" max="1550" width="7.81640625" style="2" bestFit="1" customWidth="1"/>
    <col min="1551" max="1551" width="7.54296875" style="2" bestFit="1" customWidth="1"/>
    <col min="1552" max="1552" width="9.453125" style="2" bestFit="1" customWidth="1"/>
    <col min="1553" max="1553" width="9.54296875" style="2" bestFit="1" customWidth="1"/>
    <col min="1554" max="1554" width="6.81640625" style="2" bestFit="1" customWidth="1"/>
    <col min="1555" max="1555" width="9" style="2"/>
    <col min="1556" max="1556" width="6.453125" style="2" bestFit="1" customWidth="1"/>
    <col min="1557" max="1557" width="11.1796875" style="2" customWidth="1"/>
    <col min="1558" max="1559" width="6.81640625" style="2" bestFit="1" customWidth="1"/>
    <col min="1560" max="1560" width="5.81640625" style="2" bestFit="1" customWidth="1"/>
    <col min="1561" max="1561" width="6.54296875" style="2" bestFit="1" customWidth="1"/>
    <col min="1562" max="1562" width="11.26953125" style="2" customWidth="1"/>
    <col min="1563" max="1563" width="9" style="2" customWidth="1"/>
    <col min="1564" max="1564" width="12.7265625" style="2" customWidth="1"/>
    <col min="1565" max="1565" width="14.7265625" style="2" bestFit="1" customWidth="1"/>
    <col min="1566" max="1566" width="17.7265625" style="2" bestFit="1" customWidth="1"/>
    <col min="1567" max="1567" width="17.26953125" style="2" bestFit="1" customWidth="1"/>
    <col min="1568" max="1568" width="15.26953125" style="2" bestFit="1" customWidth="1"/>
    <col min="1569" max="1569" width="17.7265625" style="2" bestFit="1" customWidth="1"/>
    <col min="1570" max="1785" width="9" style="2"/>
    <col min="1786" max="1786" width="8.1796875" style="2" customWidth="1"/>
    <col min="1787" max="1788" width="9" style="2" customWidth="1"/>
    <col min="1789" max="1789" width="17.1796875" style="2" customWidth="1"/>
    <col min="1790" max="1790" width="9" style="2" customWidth="1"/>
    <col min="1791" max="1791" width="12.54296875" style="2" customWidth="1"/>
    <col min="1792" max="1792" width="9" style="2" customWidth="1"/>
    <col min="1793" max="1793" width="11.453125" style="2" customWidth="1"/>
    <col min="1794" max="1794" width="11.1796875" style="2" customWidth="1"/>
    <col min="1795" max="1795" width="13.54296875" style="2" customWidth="1"/>
    <col min="1796" max="1796" width="11.26953125" style="2" customWidth="1"/>
    <col min="1797" max="1797" width="10.81640625" style="2" customWidth="1"/>
    <col min="1798" max="1798" width="12.26953125" style="2" customWidth="1"/>
    <col min="1799" max="1799" width="9" style="2" customWidth="1"/>
    <col min="1800" max="1800" width="7.7265625" style="2" customWidth="1"/>
    <col min="1801" max="1803" width="9" style="2"/>
    <col min="1804" max="1804" width="6.81640625" style="2" bestFit="1" customWidth="1"/>
    <col min="1805" max="1805" width="6.453125" style="2" bestFit="1" customWidth="1"/>
    <col min="1806" max="1806" width="7.81640625" style="2" bestFit="1" customWidth="1"/>
    <col min="1807" max="1807" width="7.54296875" style="2" bestFit="1" customWidth="1"/>
    <col min="1808" max="1808" width="9.453125" style="2" bestFit="1" customWidth="1"/>
    <col min="1809" max="1809" width="9.54296875" style="2" bestFit="1" customWidth="1"/>
    <col min="1810" max="1810" width="6.81640625" style="2" bestFit="1" customWidth="1"/>
    <col min="1811" max="1811" width="9" style="2"/>
    <col min="1812" max="1812" width="6.453125" style="2" bestFit="1" customWidth="1"/>
    <col min="1813" max="1813" width="11.1796875" style="2" customWidth="1"/>
    <col min="1814" max="1815" width="6.81640625" style="2" bestFit="1" customWidth="1"/>
    <col min="1816" max="1816" width="5.81640625" style="2" bestFit="1" customWidth="1"/>
    <col min="1817" max="1817" width="6.54296875" style="2" bestFit="1" customWidth="1"/>
    <col min="1818" max="1818" width="11.26953125" style="2" customWidth="1"/>
    <col min="1819" max="1819" width="9" style="2" customWidth="1"/>
    <col min="1820" max="1820" width="12.7265625" style="2" customWidth="1"/>
    <col min="1821" max="1821" width="14.7265625" style="2" bestFit="1" customWidth="1"/>
    <col min="1822" max="1822" width="17.7265625" style="2" bestFit="1" customWidth="1"/>
    <col min="1823" max="1823" width="17.26953125" style="2" bestFit="1" customWidth="1"/>
    <col min="1824" max="1824" width="15.26953125" style="2" bestFit="1" customWidth="1"/>
    <col min="1825" max="1825" width="17.7265625" style="2" bestFit="1" customWidth="1"/>
    <col min="1826" max="2041" width="9" style="2"/>
    <col min="2042" max="2042" width="8.1796875" style="2" customWidth="1"/>
    <col min="2043" max="2044" width="9" style="2" customWidth="1"/>
    <col min="2045" max="2045" width="17.1796875" style="2" customWidth="1"/>
    <col min="2046" max="2046" width="9" style="2" customWidth="1"/>
    <col min="2047" max="2047" width="12.54296875" style="2" customWidth="1"/>
    <col min="2048" max="2048" width="9" style="2" customWidth="1"/>
    <col min="2049" max="2049" width="11.453125" style="2" customWidth="1"/>
    <col min="2050" max="2050" width="11.1796875" style="2" customWidth="1"/>
    <col min="2051" max="2051" width="13.54296875" style="2" customWidth="1"/>
    <col min="2052" max="2052" width="11.26953125" style="2" customWidth="1"/>
    <col min="2053" max="2053" width="10.81640625" style="2" customWidth="1"/>
    <col min="2054" max="2054" width="12.26953125" style="2" customWidth="1"/>
    <col min="2055" max="2055" width="9" style="2" customWidth="1"/>
    <col min="2056" max="2056" width="7.7265625" style="2" customWidth="1"/>
    <col min="2057" max="2059" width="9" style="2"/>
    <col min="2060" max="2060" width="6.81640625" style="2" bestFit="1" customWidth="1"/>
    <col min="2061" max="2061" width="6.453125" style="2" bestFit="1" customWidth="1"/>
    <col min="2062" max="2062" width="7.81640625" style="2" bestFit="1" customWidth="1"/>
    <col min="2063" max="2063" width="7.54296875" style="2" bestFit="1" customWidth="1"/>
    <col min="2064" max="2064" width="9.453125" style="2" bestFit="1" customWidth="1"/>
    <col min="2065" max="2065" width="9.54296875" style="2" bestFit="1" customWidth="1"/>
    <col min="2066" max="2066" width="6.81640625" style="2" bestFit="1" customWidth="1"/>
    <col min="2067" max="2067" width="9" style="2"/>
    <col min="2068" max="2068" width="6.453125" style="2" bestFit="1" customWidth="1"/>
    <col min="2069" max="2069" width="11.1796875" style="2" customWidth="1"/>
    <col min="2070" max="2071" width="6.81640625" style="2" bestFit="1" customWidth="1"/>
    <col min="2072" max="2072" width="5.81640625" style="2" bestFit="1" customWidth="1"/>
    <col min="2073" max="2073" width="6.54296875" style="2" bestFit="1" customWidth="1"/>
    <col min="2074" max="2074" width="11.26953125" style="2" customWidth="1"/>
    <col min="2075" max="2075" width="9" style="2" customWidth="1"/>
    <col min="2076" max="2076" width="12.7265625" style="2" customWidth="1"/>
    <col min="2077" max="2077" width="14.7265625" style="2" bestFit="1" customWidth="1"/>
    <col min="2078" max="2078" width="17.7265625" style="2" bestFit="1" customWidth="1"/>
    <col min="2079" max="2079" width="17.26953125" style="2" bestFit="1" customWidth="1"/>
    <col min="2080" max="2080" width="15.26953125" style="2" bestFit="1" customWidth="1"/>
    <col min="2081" max="2081" width="17.7265625" style="2" bestFit="1" customWidth="1"/>
    <col min="2082" max="2297" width="9" style="2"/>
    <col min="2298" max="2298" width="8.1796875" style="2" customWidth="1"/>
    <col min="2299" max="2300" width="9" style="2" customWidth="1"/>
    <col min="2301" max="2301" width="17.1796875" style="2" customWidth="1"/>
    <col min="2302" max="2302" width="9" style="2" customWidth="1"/>
    <col min="2303" max="2303" width="12.54296875" style="2" customWidth="1"/>
    <col min="2304" max="2304" width="9" style="2" customWidth="1"/>
    <col min="2305" max="2305" width="11.453125" style="2" customWidth="1"/>
    <col min="2306" max="2306" width="11.1796875" style="2" customWidth="1"/>
    <col min="2307" max="2307" width="13.54296875" style="2" customWidth="1"/>
    <col min="2308" max="2308" width="11.26953125" style="2" customWidth="1"/>
    <col min="2309" max="2309" width="10.81640625" style="2" customWidth="1"/>
    <col min="2310" max="2310" width="12.26953125" style="2" customWidth="1"/>
    <col min="2311" max="2311" width="9" style="2" customWidth="1"/>
    <col min="2312" max="2312" width="7.7265625" style="2" customWidth="1"/>
    <col min="2313" max="2315" width="9" style="2"/>
    <col min="2316" max="2316" width="6.81640625" style="2" bestFit="1" customWidth="1"/>
    <col min="2317" max="2317" width="6.453125" style="2" bestFit="1" customWidth="1"/>
    <col min="2318" max="2318" width="7.81640625" style="2" bestFit="1" customWidth="1"/>
    <col min="2319" max="2319" width="7.54296875" style="2" bestFit="1" customWidth="1"/>
    <col min="2320" max="2320" width="9.453125" style="2" bestFit="1" customWidth="1"/>
    <col min="2321" max="2321" width="9.54296875" style="2" bestFit="1" customWidth="1"/>
    <col min="2322" max="2322" width="6.81640625" style="2" bestFit="1" customWidth="1"/>
    <col min="2323" max="2323" width="9" style="2"/>
    <col min="2324" max="2324" width="6.453125" style="2" bestFit="1" customWidth="1"/>
    <col min="2325" max="2325" width="11.1796875" style="2" customWidth="1"/>
    <col min="2326" max="2327" width="6.81640625" style="2" bestFit="1" customWidth="1"/>
    <col min="2328" max="2328" width="5.81640625" style="2" bestFit="1" customWidth="1"/>
    <col min="2329" max="2329" width="6.54296875" style="2" bestFit="1" customWidth="1"/>
    <col min="2330" max="2330" width="11.26953125" style="2" customWidth="1"/>
    <col min="2331" max="2331" width="9" style="2" customWidth="1"/>
    <col min="2332" max="2332" width="12.7265625" style="2" customWidth="1"/>
    <col min="2333" max="2333" width="14.7265625" style="2" bestFit="1" customWidth="1"/>
    <col min="2334" max="2334" width="17.7265625" style="2" bestFit="1" customWidth="1"/>
    <col min="2335" max="2335" width="17.26953125" style="2" bestFit="1" customWidth="1"/>
    <col min="2336" max="2336" width="15.26953125" style="2" bestFit="1" customWidth="1"/>
    <col min="2337" max="2337" width="17.7265625" style="2" bestFit="1" customWidth="1"/>
    <col min="2338" max="2553" width="9" style="2"/>
    <col min="2554" max="2554" width="8.1796875" style="2" customWidth="1"/>
    <col min="2555" max="2556" width="9" style="2" customWidth="1"/>
    <col min="2557" max="2557" width="17.1796875" style="2" customWidth="1"/>
    <col min="2558" max="2558" width="9" style="2" customWidth="1"/>
    <col min="2559" max="2559" width="12.54296875" style="2" customWidth="1"/>
    <col min="2560" max="2560" width="9" style="2" customWidth="1"/>
    <col min="2561" max="2561" width="11.453125" style="2" customWidth="1"/>
    <col min="2562" max="2562" width="11.1796875" style="2" customWidth="1"/>
    <col min="2563" max="2563" width="13.54296875" style="2" customWidth="1"/>
    <col min="2564" max="2564" width="11.26953125" style="2" customWidth="1"/>
    <col min="2565" max="2565" width="10.81640625" style="2" customWidth="1"/>
    <col min="2566" max="2566" width="12.26953125" style="2" customWidth="1"/>
    <col min="2567" max="2567" width="9" style="2" customWidth="1"/>
    <col min="2568" max="2568" width="7.7265625" style="2" customWidth="1"/>
    <col min="2569" max="2571" width="9" style="2"/>
    <col min="2572" max="2572" width="6.81640625" style="2" bestFit="1" customWidth="1"/>
    <col min="2573" max="2573" width="6.453125" style="2" bestFit="1" customWidth="1"/>
    <col min="2574" max="2574" width="7.81640625" style="2" bestFit="1" customWidth="1"/>
    <col min="2575" max="2575" width="7.54296875" style="2" bestFit="1" customWidth="1"/>
    <col min="2576" max="2576" width="9.453125" style="2" bestFit="1" customWidth="1"/>
    <col min="2577" max="2577" width="9.54296875" style="2" bestFit="1" customWidth="1"/>
    <col min="2578" max="2578" width="6.81640625" style="2" bestFit="1" customWidth="1"/>
    <col min="2579" max="2579" width="9" style="2"/>
    <col min="2580" max="2580" width="6.453125" style="2" bestFit="1" customWidth="1"/>
    <col min="2581" max="2581" width="11.1796875" style="2" customWidth="1"/>
    <col min="2582" max="2583" width="6.81640625" style="2" bestFit="1" customWidth="1"/>
    <col min="2584" max="2584" width="5.81640625" style="2" bestFit="1" customWidth="1"/>
    <col min="2585" max="2585" width="6.54296875" style="2" bestFit="1" customWidth="1"/>
    <col min="2586" max="2586" width="11.26953125" style="2" customWidth="1"/>
    <col min="2587" max="2587" width="9" style="2" customWidth="1"/>
    <col min="2588" max="2588" width="12.7265625" style="2" customWidth="1"/>
    <col min="2589" max="2589" width="14.7265625" style="2" bestFit="1" customWidth="1"/>
    <col min="2590" max="2590" width="17.7265625" style="2" bestFit="1" customWidth="1"/>
    <col min="2591" max="2591" width="17.26953125" style="2" bestFit="1" customWidth="1"/>
    <col min="2592" max="2592" width="15.26953125" style="2" bestFit="1" customWidth="1"/>
    <col min="2593" max="2593" width="17.7265625" style="2" bestFit="1" customWidth="1"/>
    <col min="2594" max="2809" width="9" style="2"/>
    <col min="2810" max="2810" width="8.1796875" style="2" customWidth="1"/>
    <col min="2811" max="2812" width="9" style="2" customWidth="1"/>
    <col min="2813" max="2813" width="17.1796875" style="2" customWidth="1"/>
    <col min="2814" max="2814" width="9" style="2" customWidth="1"/>
    <col min="2815" max="2815" width="12.54296875" style="2" customWidth="1"/>
    <col min="2816" max="2816" width="9" style="2" customWidth="1"/>
    <col min="2817" max="2817" width="11.453125" style="2" customWidth="1"/>
    <col min="2818" max="2818" width="11.1796875" style="2" customWidth="1"/>
    <col min="2819" max="2819" width="13.54296875" style="2" customWidth="1"/>
    <col min="2820" max="2820" width="11.26953125" style="2" customWidth="1"/>
    <col min="2821" max="2821" width="10.81640625" style="2" customWidth="1"/>
    <col min="2822" max="2822" width="12.26953125" style="2" customWidth="1"/>
    <col min="2823" max="2823" width="9" style="2" customWidth="1"/>
    <col min="2824" max="2824" width="7.7265625" style="2" customWidth="1"/>
    <col min="2825" max="2827" width="9" style="2"/>
    <col min="2828" max="2828" width="6.81640625" style="2" bestFit="1" customWidth="1"/>
    <col min="2829" max="2829" width="6.453125" style="2" bestFit="1" customWidth="1"/>
    <col min="2830" max="2830" width="7.81640625" style="2" bestFit="1" customWidth="1"/>
    <col min="2831" max="2831" width="7.54296875" style="2" bestFit="1" customWidth="1"/>
    <col min="2832" max="2832" width="9.453125" style="2" bestFit="1" customWidth="1"/>
    <col min="2833" max="2833" width="9.54296875" style="2" bestFit="1" customWidth="1"/>
    <col min="2834" max="2834" width="6.81640625" style="2" bestFit="1" customWidth="1"/>
    <col min="2835" max="2835" width="9" style="2"/>
    <col min="2836" max="2836" width="6.453125" style="2" bestFit="1" customWidth="1"/>
    <col min="2837" max="2837" width="11.1796875" style="2" customWidth="1"/>
    <col min="2838" max="2839" width="6.81640625" style="2" bestFit="1" customWidth="1"/>
    <col min="2840" max="2840" width="5.81640625" style="2" bestFit="1" customWidth="1"/>
    <col min="2841" max="2841" width="6.54296875" style="2" bestFit="1" customWidth="1"/>
    <col min="2842" max="2842" width="11.26953125" style="2" customWidth="1"/>
    <col min="2843" max="2843" width="9" style="2" customWidth="1"/>
    <col min="2844" max="2844" width="12.7265625" style="2" customWidth="1"/>
    <col min="2845" max="2845" width="14.7265625" style="2" bestFit="1" customWidth="1"/>
    <col min="2846" max="2846" width="17.7265625" style="2" bestFit="1" customWidth="1"/>
    <col min="2847" max="2847" width="17.26953125" style="2" bestFit="1" customWidth="1"/>
    <col min="2848" max="2848" width="15.26953125" style="2" bestFit="1" customWidth="1"/>
    <col min="2849" max="2849" width="17.7265625" style="2" bestFit="1" customWidth="1"/>
    <col min="2850" max="3065" width="9" style="2"/>
    <col min="3066" max="3066" width="8.1796875" style="2" customWidth="1"/>
    <col min="3067" max="3068" width="9" style="2" customWidth="1"/>
    <col min="3069" max="3069" width="17.1796875" style="2" customWidth="1"/>
    <col min="3070" max="3070" width="9" style="2" customWidth="1"/>
    <col min="3071" max="3071" width="12.54296875" style="2" customWidth="1"/>
    <col min="3072" max="3072" width="9" style="2" customWidth="1"/>
    <col min="3073" max="3073" width="11.453125" style="2" customWidth="1"/>
    <col min="3074" max="3074" width="11.1796875" style="2" customWidth="1"/>
    <col min="3075" max="3075" width="13.54296875" style="2" customWidth="1"/>
    <col min="3076" max="3076" width="11.26953125" style="2" customWidth="1"/>
    <col min="3077" max="3077" width="10.81640625" style="2" customWidth="1"/>
    <col min="3078" max="3078" width="12.26953125" style="2" customWidth="1"/>
    <col min="3079" max="3079" width="9" style="2" customWidth="1"/>
    <col min="3080" max="3080" width="7.7265625" style="2" customWidth="1"/>
    <col min="3081" max="3083" width="9" style="2"/>
    <col min="3084" max="3084" width="6.81640625" style="2" bestFit="1" customWidth="1"/>
    <col min="3085" max="3085" width="6.453125" style="2" bestFit="1" customWidth="1"/>
    <col min="3086" max="3086" width="7.81640625" style="2" bestFit="1" customWidth="1"/>
    <col min="3087" max="3087" width="7.54296875" style="2" bestFit="1" customWidth="1"/>
    <col min="3088" max="3088" width="9.453125" style="2" bestFit="1" customWidth="1"/>
    <col min="3089" max="3089" width="9.54296875" style="2" bestFit="1" customWidth="1"/>
    <col min="3090" max="3090" width="6.81640625" style="2" bestFit="1" customWidth="1"/>
    <col min="3091" max="3091" width="9" style="2"/>
    <col min="3092" max="3092" width="6.453125" style="2" bestFit="1" customWidth="1"/>
    <col min="3093" max="3093" width="11.1796875" style="2" customWidth="1"/>
    <col min="3094" max="3095" width="6.81640625" style="2" bestFit="1" customWidth="1"/>
    <col min="3096" max="3096" width="5.81640625" style="2" bestFit="1" customWidth="1"/>
    <col min="3097" max="3097" width="6.54296875" style="2" bestFit="1" customWidth="1"/>
    <col min="3098" max="3098" width="11.26953125" style="2" customWidth="1"/>
    <col min="3099" max="3099" width="9" style="2" customWidth="1"/>
    <col min="3100" max="3100" width="12.7265625" style="2" customWidth="1"/>
    <col min="3101" max="3101" width="14.7265625" style="2" bestFit="1" customWidth="1"/>
    <col min="3102" max="3102" width="17.7265625" style="2" bestFit="1" customWidth="1"/>
    <col min="3103" max="3103" width="17.26953125" style="2" bestFit="1" customWidth="1"/>
    <col min="3104" max="3104" width="15.26953125" style="2" bestFit="1" customWidth="1"/>
    <col min="3105" max="3105" width="17.7265625" style="2" bestFit="1" customWidth="1"/>
    <col min="3106" max="3321" width="9" style="2"/>
    <col min="3322" max="3322" width="8.1796875" style="2" customWidth="1"/>
    <col min="3323" max="3324" width="9" style="2" customWidth="1"/>
    <col min="3325" max="3325" width="17.1796875" style="2" customWidth="1"/>
    <col min="3326" max="3326" width="9" style="2" customWidth="1"/>
    <col min="3327" max="3327" width="12.54296875" style="2" customWidth="1"/>
    <col min="3328" max="3328" width="9" style="2" customWidth="1"/>
    <col min="3329" max="3329" width="11.453125" style="2" customWidth="1"/>
    <col min="3330" max="3330" width="11.1796875" style="2" customWidth="1"/>
    <col min="3331" max="3331" width="13.54296875" style="2" customWidth="1"/>
    <col min="3332" max="3332" width="11.26953125" style="2" customWidth="1"/>
    <col min="3333" max="3333" width="10.81640625" style="2" customWidth="1"/>
    <col min="3334" max="3334" width="12.26953125" style="2" customWidth="1"/>
    <col min="3335" max="3335" width="9" style="2" customWidth="1"/>
    <col min="3336" max="3336" width="7.7265625" style="2" customWidth="1"/>
    <col min="3337" max="3339" width="9" style="2"/>
    <col min="3340" max="3340" width="6.81640625" style="2" bestFit="1" customWidth="1"/>
    <col min="3341" max="3341" width="6.453125" style="2" bestFit="1" customWidth="1"/>
    <col min="3342" max="3342" width="7.81640625" style="2" bestFit="1" customWidth="1"/>
    <col min="3343" max="3343" width="7.54296875" style="2" bestFit="1" customWidth="1"/>
    <col min="3344" max="3344" width="9.453125" style="2" bestFit="1" customWidth="1"/>
    <col min="3345" max="3345" width="9.54296875" style="2" bestFit="1" customWidth="1"/>
    <col min="3346" max="3346" width="6.81640625" style="2" bestFit="1" customWidth="1"/>
    <col min="3347" max="3347" width="9" style="2"/>
    <col min="3348" max="3348" width="6.453125" style="2" bestFit="1" customWidth="1"/>
    <col min="3349" max="3349" width="11.1796875" style="2" customWidth="1"/>
    <col min="3350" max="3351" width="6.81640625" style="2" bestFit="1" customWidth="1"/>
    <col min="3352" max="3352" width="5.81640625" style="2" bestFit="1" customWidth="1"/>
    <col min="3353" max="3353" width="6.54296875" style="2" bestFit="1" customWidth="1"/>
    <col min="3354" max="3354" width="11.26953125" style="2" customWidth="1"/>
    <col min="3355" max="3355" width="9" style="2" customWidth="1"/>
    <col min="3356" max="3356" width="12.7265625" style="2" customWidth="1"/>
    <col min="3357" max="3357" width="14.7265625" style="2" bestFit="1" customWidth="1"/>
    <col min="3358" max="3358" width="17.7265625" style="2" bestFit="1" customWidth="1"/>
    <col min="3359" max="3359" width="17.26953125" style="2" bestFit="1" customWidth="1"/>
    <col min="3360" max="3360" width="15.26953125" style="2" bestFit="1" customWidth="1"/>
    <col min="3361" max="3361" width="17.7265625" style="2" bestFit="1" customWidth="1"/>
    <col min="3362" max="3577" width="9" style="2"/>
    <col min="3578" max="3578" width="8.1796875" style="2" customWidth="1"/>
    <col min="3579" max="3580" width="9" style="2" customWidth="1"/>
    <col min="3581" max="3581" width="17.1796875" style="2" customWidth="1"/>
    <col min="3582" max="3582" width="9" style="2" customWidth="1"/>
    <col min="3583" max="3583" width="12.54296875" style="2" customWidth="1"/>
    <col min="3584" max="3584" width="9" style="2" customWidth="1"/>
    <col min="3585" max="3585" width="11.453125" style="2" customWidth="1"/>
    <col min="3586" max="3586" width="11.1796875" style="2" customWidth="1"/>
    <col min="3587" max="3587" width="13.54296875" style="2" customWidth="1"/>
    <col min="3588" max="3588" width="11.26953125" style="2" customWidth="1"/>
    <col min="3589" max="3589" width="10.81640625" style="2" customWidth="1"/>
    <col min="3590" max="3590" width="12.26953125" style="2" customWidth="1"/>
    <col min="3591" max="3591" width="9" style="2" customWidth="1"/>
    <col min="3592" max="3592" width="7.7265625" style="2" customWidth="1"/>
    <col min="3593" max="3595" width="9" style="2"/>
    <col min="3596" max="3596" width="6.81640625" style="2" bestFit="1" customWidth="1"/>
    <col min="3597" max="3597" width="6.453125" style="2" bestFit="1" customWidth="1"/>
    <col min="3598" max="3598" width="7.81640625" style="2" bestFit="1" customWidth="1"/>
    <col min="3599" max="3599" width="7.54296875" style="2" bestFit="1" customWidth="1"/>
    <col min="3600" max="3600" width="9.453125" style="2" bestFit="1" customWidth="1"/>
    <col min="3601" max="3601" width="9.54296875" style="2" bestFit="1" customWidth="1"/>
    <col min="3602" max="3602" width="6.81640625" style="2" bestFit="1" customWidth="1"/>
    <col min="3603" max="3603" width="9" style="2"/>
    <col min="3604" max="3604" width="6.453125" style="2" bestFit="1" customWidth="1"/>
    <col min="3605" max="3605" width="11.1796875" style="2" customWidth="1"/>
    <col min="3606" max="3607" width="6.81640625" style="2" bestFit="1" customWidth="1"/>
    <col min="3608" max="3608" width="5.81640625" style="2" bestFit="1" customWidth="1"/>
    <col min="3609" max="3609" width="6.54296875" style="2" bestFit="1" customWidth="1"/>
    <col min="3610" max="3610" width="11.26953125" style="2" customWidth="1"/>
    <col min="3611" max="3611" width="9" style="2" customWidth="1"/>
    <col min="3612" max="3612" width="12.7265625" style="2" customWidth="1"/>
    <col min="3613" max="3613" width="14.7265625" style="2" bestFit="1" customWidth="1"/>
    <col min="3614" max="3614" width="17.7265625" style="2" bestFit="1" customWidth="1"/>
    <col min="3615" max="3615" width="17.26953125" style="2" bestFit="1" customWidth="1"/>
    <col min="3616" max="3616" width="15.26953125" style="2" bestFit="1" customWidth="1"/>
    <col min="3617" max="3617" width="17.7265625" style="2" bestFit="1" customWidth="1"/>
    <col min="3618" max="3833" width="9" style="2"/>
    <col min="3834" max="3834" width="8.1796875" style="2" customWidth="1"/>
    <col min="3835" max="3836" width="9" style="2" customWidth="1"/>
    <col min="3837" max="3837" width="17.1796875" style="2" customWidth="1"/>
    <col min="3838" max="3838" width="9" style="2" customWidth="1"/>
    <col min="3839" max="3839" width="12.54296875" style="2" customWidth="1"/>
    <col min="3840" max="3840" width="9" style="2" customWidth="1"/>
    <col min="3841" max="3841" width="11.453125" style="2" customWidth="1"/>
    <col min="3842" max="3842" width="11.1796875" style="2" customWidth="1"/>
    <col min="3843" max="3843" width="13.54296875" style="2" customWidth="1"/>
    <col min="3844" max="3844" width="11.26953125" style="2" customWidth="1"/>
    <col min="3845" max="3845" width="10.81640625" style="2" customWidth="1"/>
    <col min="3846" max="3846" width="12.26953125" style="2" customWidth="1"/>
    <col min="3847" max="3847" width="9" style="2" customWidth="1"/>
    <col min="3848" max="3848" width="7.7265625" style="2" customWidth="1"/>
    <col min="3849" max="3851" width="9" style="2"/>
    <col min="3852" max="3852" width="6.81640625" style="2" bestFit="1" customWidth="1"/>
    <col min="3853" max="3853" width="6.453125" style="2" bestFit="1" customWidth="1"/>
    <col min="3854" max="3854" width="7.81640625" style="2" bestFit="1" customWidth="1"/>
    <col min="3855" max="3855" width="7.54296875" style="2" bestFit="1" customWidth="1"/>
    <col min="3856" max="3856" width="9.453125" style="2" bestFit="1" customWidth="1"/>
    <col min="3857" max="3857" width="9.54296875" style="2" bestFit="1" customWidth="1"/>
    <col min="3858" max="3858" width="6.81640625" style="2" bestFit="1" customWidth="1"/>
    <col min="3859" max="3859" width="9" style="2"/>
    <col min="3860" max="3860" width="6.453125" style="2" bestFit="1" customWidth="1"/>
    <col min="3861" max="3861" width="11.1796875" style="2" customWidth="1"/>
    <col min="3862" max="3863" width="6.81640625" style="2" bestFit="1" customWidth="1"/>
    <col min="3864" max="3864" width="5.81640625" style="2" bestFit="1" customWidth="1"/>
    <col min="3865" max="3865" width="6.54296875" style="2" bestFit="1" customWidth="1"/>
    <col min="3866" max="3866" width="11.26953125" style="2" customWidth="1"/>
    <col min="3867" max="3867" width="9" style="2" customWidth="1"/>
    <col min="3868" max="3868" width="12.7265625" style="2" customWidth="1"/>
    <col min="3869" max="3869" width="14.7265625" style="2" bestFit="1" customWidth="1"/>
    <col min="3870" max="3870" width="17.7265625" style="2" bestFit="1" customWidth="1"/>
    <col min="3871" max="3871" width="17.26953125" style="2" bestFit="1" customWidth="1"/>
    <col min="3872" max="3872" width="15.26953125" style="2" bestFit="1" customWidth="1"/>
    <col min="3873" max="3873" width="17.7265625" style="2" bestFit="1" customWidth="1"/>
    <col min="3874" max="4089" width="9" style="2"/>
    <col min="4090" max="4090" width="8.1796875" style="2" customWidth="1"/>
    <col min="4091" max="4092" width="9" style="2" customWidth="1"/>
    <col min="4093" max="4093" width="17.1796875" style="2" customWidth="1"/>
    <col min="4094" max="4094" width="9" style="2" customWidth="1"/>
    <col min="4095" max="4095" width="12.54296875" style="2" customWidth="1"/>
    <col min="4096" max="4096" width="9" style="2" customWidth="1"/>
    <col min="4097" max="4097" width="11.453125" style="2" customWidth="1"/>
    <col min="4098" max="4098" width="11.1796875" style="2" customWidth="1"/>
    <col min="4099" max="4099" width="13.54296875" style="2" customWidth="1"/>
    <col min="4100" max="4100" width="11.26953125" style="2" customWidth="1"/>
    <col min="4101" max="4101" width="10.81640625" style="2" customWidth="1"/>
    <col min="4102" max="4102" width="12.26953125" style="2" customWidth="1"/>
    <col min="4103" max="4103" width="9" style="2" customWidth="1"/>
    <col min="4104" max="4104" width="7.7265625" style="2" customWidth="1"/>
    <col min="4105" max="4107" width="9" style="2"/>
    <col min="4108" max="4108" width="6.81640625" style="2" bestFit="1" customWidth="1"/>
    <col min="4109" max="4109" width="6.453125" style="2" bestFit="1" customWidth="1"/>
    <col min="4110" max="4110" width="7.81640625" style="2" bestFit="1" customWidth="1"/>
    <col min="4111" max="4111" width="7.54296875" style="2" bestFit="1" customWidth="1"/>
    <col min="4112" max="4112" width="9.453125" style="2" bestFit="1" customWidth="1"/>
    <col min="4113" max="4113" width="9.54296875" style="2" bestFit="1" customWidth="1"/>
    <col min="4114" max="4114" width="6.81640625" style="2" bestFit="1" customWidth="1"/>
    <col min="4115" max="4115" width="9" style="2"/>
    <col min="4116" max="4116" width="6.453125" style="2" bestFit="1" customWidth="1"/>
    <col min="4117" max="4117" width="11.1796875" style="2" customWidth="1"/>
    <col min="4118" max="4119" width="6.81640625" style="2" bestFit="1" customWidth="1"/>
    <col min="4120" max="4120" width="5.81640625" style="2" bestFit="1" customWidth="1"/>
    <col min="4121" max="4121" width="6.54296875" style="2" bestFit="1" customWidth="1"/>
    <col min="4122" max="4122" width="11.26953125" style="2" customWidth="1"/>
    <col min="4123" max="4123" width="9" style="2" customWidth="1"/>
    <col min="4124" max="4124" width="12.7265625" style="2" customWidth="1"/>
    <col min="4125" max="4125" width="14.7265625" style="2" bestFit="1" customWidth="1"/>
    <col min="4126" max="4126" width="17.7265625" style="2" bestFit="1" customWidth="1"/>
    <col min="4127" max="4127" width="17.26953125" style="2" bestFit="1" customWidth="1"/>
    <col min="4128" max="4128" width="15.26953125" style="2" bestFit="1" customWidth="1"/>
    <col min="4129" max="4129" width="17.7265625" style="2" bestFit="1" customWidth="1"/>
    <col min="4130" max="4345" width="9" style="2"/>
    <col min="4346" max="4346" width="8.1796875" style="2" customWidth="1"/>
    <col min="4347" max="4348" width="9" style="2" customWidth="1"/>
    <col min="4349" max="4349" width="17.1796875" style="2" customWidth="1"/>
    <col min="4350" max="4350" width="9" style="2" customWidth="1"/>
    <col min="4351" max="4351" width="12.54296875" style="2" customWidth="1"/>
    <col min="4352" max="4352" width="9" style="2" customWidth="1"/>
    <col min="4353" max="4353" width="11.453125" style="2" customWidth="1"/>
    <col min="4354" max="4354" width="11.1796875" style="2" customWidth="1"/>
    <col min="4355" max="4355" width="13.54296875" style="2" customWidth="1"/>
    <col min="4356" max="4356" width="11.26953125" style="2" customWidth="1"/>
    <col min="4357" max="4357" width="10.81640625" style="2" customWidth="1"/>
    <col min="4358" max="4358" width="12.26953125" style="2" customWidth="1"/>
    <col min="4359" max="4359" width="9" style="2" customWidth="1"/>
    <col min="4360" max="4360" width="7.7265625" style="2" customWidth="1"/>
    <col min="4361" max="4363" width="9" style="2"/>
    <col min="4364" max="4364" width="6.81640625" style="2" bestFit="1" customWidth="1"/>
    <col min="4365" max="4365" width="6.453125" style="2" bestFit="1" customWidth="1"/>
    <col min="4366" max="4366" width="7.81640625" style="2" bestFit="1" customWidth="1"/>
    <col min="4367" max="4367" width="7.54296875" style="2" bestFit="1" customWidth="1"/>
    <col min="4368" max="4368" width="9.453125" style="2" bestFit="1" customWidth="1"/>
    <col min="4369" max="4369" width="9.54296875" style="2" bestFit="1" customWidth="1"/>
    <col min="4370" max="4370" width="6.81640625" style="2" bestFit="1" customWidth="1"/>
    <col min="4371" max="4371" width="9" style="2"/>
    <col min="4372" max="4372" width="6.453125" style="2" bestFit="1" customWidth="1"/>
    <col min="4373" max="4373" width="11.1796875" style="2" customWidth="1"/>
    <col min="4374" max="4375" width="6.81640625" style="2" bestFit="1" customWidth="1"/>
    <col min="4376" max="4376" width="5.81640625" style="2" bestFit="1" customWidth="1"/>
    <col min="4377" max="4377" width="6.54296875" style="2" bestFit="1" customWidth="1"/>
    <col min="4378" max="4378" width="11.26953125" style="2" customWidth="1"/>
    <col min="4379" max="4379" width="9" style="2" customWidth="1"/>
    <col min="4380" max="4380" width="12.7265625" style="2" customWidth="1"/>
    <col min="4381" max="4381" width="14.7265625" style="2" bestFit="1" customWidth="1"/>
    <col min="4382" max="4382" width="17.7265625" style="2" bestFit="1" customWidth="1"/>
    <col min="4383" max="4383" width="17.26953125" style="2" bestFit="1" customWidth="1"/>
    <col min="4384" max="4384" width="15.26953125" style="2" bestFit="1" customWidth="1"/>
    <col min="4385" max="4385" width="17.7265625" style="2" bestFit="1" customWidth="1"/>
    <col min="4386" max="4601" width="9" style="2"/>
    <col min="4602" max="4602" width="8.1796875" style="2" customWidth="1"/>
    <col min="4603" max="4604" width="9" style="2" customWidth="1"/>
    <col min="4605" max="4605" width="17.1796875" style="2" customWidth="1"/>
    <col min="4606" max="4606" width="9" style="2" customWidth="1"/>
    <col min="4607" max="4607" width="12.54296875" style="2" customWidth="1"/>
    <col min="4608" max="4608" width="9" style="2" customWidth="1"/>
    <col min="4609" max="4609" width="11.453125" style="2" customWidth="1"/>
    <col min="4610" max="4610" width="11.1796875" style="2" customWidth="1"/>
    <col min="4611" max="4611" width="13.54296875" style="2" customWidth="1"/>
    <col min="4612" max="4612" width="11.26953125" style="2" customWidth="1"/>
    <col min="4613" max="4613" width="10.81640625" style="2" customWidth="1"/>
    <col min="4614" max="4614" width="12.26953125" style="2" customWidth="1"/>
    <col min="4615" max="4615" width="9" style="2" customWidth="1"/>
    <col min="4616" max="4616" width="7.7265625" style="2" customWidth="1"/>
    <col min="4617" max="4619" width="9" style="2"/>
    <col min="4620" max="4620" width="6.81640625" style="2" bestFit="1" customWidth="1"/>
    <col min="4621" max="4621" width="6.453125" style="2" bestFit="1" customWidth="1"/>
    <col min="4622" max="4622" width="7.81640625" style="2" bestFit="1" customWidth="1"/>
    <col min="4623" max="4623" width="7.54296875" style="2" bestFit="1" customWidth="1"/>
    <col min="4624" max="4624" width="9.453125" style="2" bestFit="1" customWidth="1"/>
    <col min="4625" max="4625" width="9.54296875" style="2" bestFit="1" customWidth="1"/>
    <col min="4626" max="4626" width="6.81640625" style="2" bestFit="1" customWidth="1"/>
    <col min="4627" max="4627" width="9" style="2"/>
    <col min="4628" max="4628" width="6.453125" style="2" bestFit="1" customWidth="1"/>
    <col min="4629" max="4629" width="11.1796875" style="2" customWidth="1"/>
    <col min="4630" max="4631" width="6.81640625" style="2" bestFit="1" customWidth="1"/>
    <col min="4632" max="4632" width="5.81640625" style="2" bestFit="1" customWidth="1"/>
    <col min="4633" max="4633" width="6.54296875" style="2" bestFit="1" customWidth="1"/>
    <col min="4634" max="4634" width="11.26953125" style="2" customWidth="1"/>
    <col min="4635" max="4635" width="9" style="2" customWidth="1"/>
    <col min="4636" max="4636" width="12.7265625" style="2" customWidth="1"/>
    <col min="4637" max="4637" width="14.7265625" style="2" bestFit="1" customWidth="1"/>
    <col min="4638" max="4638" width="17.7265625" style="2" bestFit="1" customWidth="1"/>
    <col min="4639" max="4639" width="17.26953125" style="2" bestFit="1" customWidth="1"/>
    <col min="4640" max="4640" width="15.26953125" style="2" bestFit="1" customWidth="1"/>
    <col min="4641" max="4641" width="17.7265625" style="2" bestFit="1" customWidth="1"/>
    <col min="4642" max="4857" width="9" style="2"/>
    <col min="4858" max="4858" width="8.1796875" style="2" customWidth="1"/>
    <col min="4859" max="4860" width="9" style="2" customWidth="1"/>
    <col min="4861" max="4861" width="17.1796875" style="2" customWidth="1"/>
    <col min="4862" max="4862" width="9" style="2" customWidth="1"/>
    <col min="4863" max="4863" width="12.54296875" style="2" customWidth="1"/>
    <col min="4864" max="4864" width="9" style="2" customWidth="1"/>
    <col min="4865" max="4865" width="11.453125" style="2" customWidth="1"/>
    <col min="4866" max="4866" width="11.1796875" style="2" customWidth="1"/>
    <col min="4867" max="4867" width="13.54296875" style="2" customWidth="1"/>
    <col min="4868" max="4868" width="11.26953125" style="2" customWidth="1"/>
    <col min="4869" max="4869" width="10.81640625" style="2" customWidth="1"/>
    <col min="4870" max="4870" width="12.26953125" style="2" customWidth="1"/>
    <col min="4871" max="4871" width="9" style="2" customWidth="1"/>
    <col min="4872" max="4872" width="7.7265625" style="2" customWidth="1"/>
    <col min="4873" max="4875" width="9" style="2"/>
    <col min="4876" max="4876" width="6.81640625" style="2" bestFit="1" customWidth="1"/>
    <col min="4877" max="4877" width="6.453125" style="2" bestFit="1" customWidth="1"/>
    <col min="4878" max="4878" width="7.81640625" style="2" bestFit="1" customWidth="1"/>
    <col min="4879" max="4879" width="7.54296875" style="2" bestFit="1" customWidth="1"/>
    <col min="4880" max="4880" width="9.453125" style="2" bestFit="1" customWidth="1"/>
    <col min="4881" max="4881" width="9.54296875" style="2" bestFit="1" customWidth="1"/>
    <col min="4882" max="4882" width="6.81640625" style="2" bestFit="1" customWidth="1"/>
    <col min="4883" max="4883" width="9" style="2"/>
    <col min="4884" max="4884" width="6.453125" style="2" bestFit="1" customWidth="1"/>
    <col min="4885" max="4885" width="11.1796875" style="2" customWidth="1"/>
    <col min="4886" max="4887" width="6.81640625" style="2" bestFit="1" customWidth="1"/>
    <col min="4888" max="4888" width="5.81640625" style="2" bestFit="1" customWidth="1"/>
    <col min="4889" max="4889" width="6.54296875" style="2" bestFit="1" customWidth="1"/>
    <col min="4890" max="4890" width="11.26953125" style="2" customWidth="1"/>
    <col min="4891" max="4891" width="9" style="2" customWidth="1"/>
    <col min="4892" max="4892" width="12.7265625" style="2" customWidth="1"/>
    <col min="4893" max="4893" width="14.7265625" style="2" bestFit="1" customWidth="1"/>
    <col min="4894" max="4894" width="17.7265625" style="2" bestFit="1" customWidth="1"/>
    <col min="4895" max="4895" width="17.26953125" style="2" bestFit="1" customWidth="1"/>
    <col min="4896" max="4896" width="15.26953125" style="2" bestFit="1" customWidth="1"/>
    <col min="4897" max="4897" width="17.7265625" style="2" bestFit="1" customWidth="1"/>
    <col min="4898" max="5113" width="9" style="2"/>
    <col min="5114" max="5114" width="8.1796875" style="2" customWidth="1"/>
    <col min="5115" max="5116" width="9" style="2" customWidth="1"/>
    <col min="5117" max="5117" width="17.1796875" style="2" customWidth="1"/>
    <col min="5118" max="5118" width="9" style="2" customWidth="1"/>
    <col min="5119" max="5119" width="12.54296875" style="2" customWidth="1"/>
    <col min="5120" max="5120" width="9" style="2" customWidth="1"/>
    <col min="5121" max="5121" width="11.453125" style="2" customWidth="1"/>
    <col min="5122" max="5122" width="11.1796875" style="2" customWidth="1"/>
    <col min="5123" max="5123" width="13.54296875" style="2" customWidth="1"/>
    <col min="5124" max="5124" width="11.26953125" style="2" customWidth="1"/>
    <col min="5125" max="5125" width="10.81640625" style="2" customWidth="1"/>
    <col min="5126" max="5126" width="12.26953125" style="2" customWidth="1"/>
    <col min="5127" max="5127" width="9" style="2" customWidth="1"/>
    <col min="5128" max="5128" width="7.7265625" style="2" customWidth="1"/>
    <col min="5129" max="5131" width="9" style="2"/>
    <col min="5132" max="5132" width="6.81640625" style="2" bestFit="1" customWidth="1"/>
    <col min="5133" max="5133" width="6.453125" style="2" bestFit="1" customWidth="1"/>
    <col min="5134" max="5134" width="7.81640625" style="2" bestFit="1" customWidth="1"/>
    <col min="5135" max="5135" width="7.54296875" style="2" bestFit="1" customWidth="1"/>
    <col min="5136" max="5136" width="9.453125" style="2" bestFit="1" customWidth="1"/>
    <col min="5137" max="5137" width="9.54296875" style="2" bestFit="1" customWidth="1"/>
    <col min="5138" max="5138" width="6.81640625" style="2" bestFit="1" customWidth="1"/>
    <col min="5139" max="5139" width="9" style="2"/>
    <col min="5140" max="5140" width="6.453125" style="2" bestFit="1" customWidth="1"/>
    <col min="5141" max="5141" width="11.1796875" style="2" customWidth="1"/>
    <col min="5142" max="5143" width="6.81640625" style="2" bestFit="1" customWidth="1"/>
    <col min="5144" max="5144" width="5.81640625" style="2" bestFit="1" customWidth="1"/>
    <col min="5145" max="5145" width="6.54296875" style="2" bestFit="1" customWidth="1"/>
    <col min="5146" max="5146" width="11.26953125" style="2" customWidth="1"/>
    <col min="5147" max="5147" width="9" style="2" customWidth="1"/>
    <col min="5148" max="5148" width="12.7265625" style="2" customWidth="1"/>
    <col min="5149" max="5149" width="14.7265625" style="2" bestFit="1" customWidth="1"/>
    <col min="5150" max="5150" width="17.7265625" style="2" bestFit="1" customWidth="1"/>
    <col min="5151" max="5151" width="17.26953125" style="2" bestFit="1" customWidth="1"/>
    <col min="5152" max="5152" width="15.26953125" style="2" bestFit="1" customWidth="1"/>
    <col min="5153" max="5153" width="17.7265625" style="2" bestFit="1" customWidth="1"/>
    <col min="5154" max="5369" width="9" style="2"/>
    <col min="5370" max="5370" width="8.1796875" style="2" customWidth="1"/>
    <col min="5371" max="5372" width="9" style="2" customWidth="1"/>
    <col min="5373" max="5373" width="17.1796875" style="2" customWidth="1"/>
    <col min="5374" max="5374" width="9" style="2" customWidth="1"/>
    <col min="5375" max="5375" width="12.54296875" style="2" customWidth="1"/>
    <col min="5376" max="5376" width="9" style="2" customWidth="1"/>
    <col min="5377" max="5377" width="11.453125" style="2" customWidth="1"/>
    <col min="5378" max="5378" width="11.1796875" style="2" customWidth="1"/>
    <col min="5379" max="5379" width="13.54296875" style="2" customWidth="1"/>
    <col min="5380" max="5380" width="11.26953125" style="2" customWidth="1"/>
    <col min="5381" max="5381" width="10.81640625" style="2" customWidth="1"/>
    <col min="5382" max="5382" width="12.26953125" style="2" customWidth="1"/>
    <col min="5383" max="5383" width="9" style="2" customWidth="1"/>
    <col min="5384" max="5384" width="7.7265625" style="2" customWidth="1"/>
    <col min="5385" max="5387" width="9" style="2"/>
    <col min="5388" max="5388" width="6.81640625" style="2" bestFit="1" customWidth="1"/>
    <col min="5389" max="5389" width="6.453125" style="2" bestFit="1" customWidth="1"/>
    <col min="5390" max="5390" width="7.81640625" style="2" bestFit="1" customWidth="1"/>
    <col min="5391" max="5391" width="7.54296875" style="2" bestFit="1" customWidth="1"/>
    <col min="5392" max="5392" width="9.453125" style="2" bestFit="1" customWidth="1"/>
    <col min="5393" max="5393" width="9.54296875" style="2" bestFit="1" customWidth="1"/>
    <col min="5394" max="5394" width="6.81640625" style="2" bestFit="1" customWidth="1"/>
    <col min="5395" max="5395" width="9" style="2"/>
    <col min="5396" max="5396" width="6.453125" style="2" bestFit="1" customWidth="1"/>
    <col min="5397" max="5397" width="11.1796875" style="2" customWidth="1"/>
    <col min="5398" max="5399" width="6.81640625" style="2" bestFit="1" customWidth="1"/>
    <col min="5400" max="5400" width="5.81640625" style="2" bestFit="1" customWidth="1"/>
    <col min="5401" max="5401" width="6.54296875" style="2" bestFit="1" customWidth="1"/>
    <col min="5402" max="5402" width="11.26953125" style="2" customWidth="1"/>
    <col min="5403" max="5403" width="9" style="2" customWidth="1"/>
    <col min="5404" max="5404" width="12.7265625" style="2" customWidth="1"/>
    <col min="5405" max="5405" width="14.7265625" style="2" bestFit="1" customWidth="1"/>
    <col min="5406" max="5406" width="17.7265625" style="2" bestFit="1" customWidth="1"/>
    <col min="5407" max="5407" width="17.26953125" style="2" bestFit="1" customWidth="1"/>
    <col min="5408" max="5408" width="15.26953125" style="2" bestFit="1" customWidth="1"/>
    <col min="5409" max="5409" width="17.7265625" style="2" bestFit="1" customWidth="1"/>
    <col min="5410" max="5625" width="9" style="2"/>
    <col min="5626" max="5626" width="8.1796875" style="2" customWidth="1"/>
    <col min="5627" max="5628" width="9" style="2" customWidth="1"/>
    <col min="5629" max="5629" width="17.1796875" style="2" customWidth="1"/>
    <col min="5630" max="5630" width="9" style="2" customWidth="1"/>
    <col min="5631" max="5631" width="12.54296875" style="2" customWidth="1"/>
    <col min="5632" max="5632" width="9" style="2" customWidth="1"/>
    <col min="5633" max="5633" width="11.453125" style="2" customWidth="1"/>
    <col min="5634" max="5634" width="11.1796875" style="2" customWidth="1"/>
    <col min="5635" max="5635" width="13.54296875" style="2" customWidth="1"/>
    <col min="5636" max="5636" width="11.26953125" style="2" customWidth="1"/>
    <col min="5637" max="5637" width="10.81640625" style="2" customWidth="1"/>
    <col min="5638" max="5638" width="12.26953125" style="2" customWidth="1"/>
    <col min="5639" max="5639" width="9" style="2" customWidth="1"/>
    <col min="5640" max="5640" width="7.7265625" style="2" customWidth="1"/>
    <col min="5641" max="5643" width="9" style="2"/>
    <col min="5644" max="5644" width="6.81640625" style="2" bestFit="1" customWidth="1"/>
    <col min="5645" max="5645" width="6.453125" style="2" bestFit="1" customWidth="1"/>
    <col min="5646" max="5646" width="7.81640625" style="2" bestFit="1" customWidth="1"/>
    <col min="5647" max="5647" width="7.54296875" style="2" bestFit="1" customWidth="1"/>
    <col min="5648" max="5648" width="9.453125" style="2" bestFit="1" customWidth="1"/>
    <col min="5649" max="5649" width="9.54296875" style="2" bestFit="1" customWidth="1"/>
    <col min="5650" max="5650" width="6.81640625" style="2" bestFit="1" customWidth="1"/>
    <col min="5651" max="5651" width="9" style="2"/>
    <col min="5652" max="5652" width="6.453125" style="2" bestFit="1" customWidth="1"/>
    <col min="5653" max="5653" width="11.1796875" style="2" customWidth="1"/>
    <col min="5654" max="5655" width="6.81640625" style="2" bestFit="1" customWidth="1"/>
    <col min="5656" max="5656" width="5.81640625" style="2" bestFit="1" customWidth="1"/>
    <col min="5657" max="5657" width="6.54296875" style="2" bestFit="1" customWidth="1"/>
    <col min="5658" max="5658" width="11.26953125" style="2" customWidth="1"/>
    <col min="5659" max="5659" width="9" style="2" customWidth="1"/>
    <col min="5660" max="5660" width="12.7265625" style="2" customWidth="1"/>
    <col min="5661" max="5661" width="14.7265625" style="2" bestFit="1" customWidth="1"/>
    <col min="5662" max="5662" width="17.7265625" style="2" bestFit="1" customWidth="1"/>
    <col min="5663" max="5663" width="17.26953125" style="2" bestFit="1" customWidth="1"/>
    <col min="5664" max="5664" width="15.26953125" style="2" bestFit="1" customWidth="1"/>
    <col min="5665" max="5665" width="17.7265625" style="2" bestFit="1" customWidth="1"/>
    <col min="5666" max="5881" width="9" style="2"/>
    <col min="5882" max="5882" width="8.1796875" style="2" customWidth="1"/>
    <col min="5883" max="5884" width="9" style="2" customWidth="1"/>
    <col min="5885" max="5885" width="17.1796875" style="2" customWidth="1"/>
    <col min="5886" max="5886" width="9" style="2" customWidth="1"/>
    <col min="5887" max="5887" width="12.54296875" style="2" customWidth="1"/>
    <col min="5888" max="5888" width="9" style="2" customWidth="1"/>
    <col min="5889" max="5889" width="11.453125" style="2" customWidth="1"/>
    <col min="5890" max="5890" width="11.1796875" style="2" customWidth="1"/>
    <col min="5891" max="5891" width="13.54296875" style="2" customWidth="1"/>
    <col min="5892" max="5892" width="11.26953125" style="2" customWidth="1"/>
    <col min="5893" max="5893" width="10.81640625" style="2" customWidth="1"/>
    <col min="5894" max="5894" width="12.26953125" style="2" customWidth="1"/>
    <col min="5895" max="5895" width="9" style="2" customWidth="1"/>
    <col min="5896" max="5896" width="7.7265625" style="2" customWidth="1"/>
    <col min="5897" max="5899" width="9" style="2"/>
    <col min="5900" max="5900" width="6.81640625" style="2" bestFit="1" customWidth="1"/>
    <col min="5901" max="5901" width="6.453125" style="2" bestFit="1" customWidth="1"/>
    <col min="5902" max="5902" width="7.81640625" style="2" bestFit="1" customWidth="1"/>
    <col min="5903" max="5903" width="7.54296875" style="2" bestFit="1" customWidth="1"/>
    <col min="5904" max="5904" width="9.453125" style="2" bestFit="1" customWidth="1"/>
    <col min="5905" max="5905" width="9.54296875" style="2" bestFit="1" customWidth="1"/>
    <col min="5906" max="5906" width="6.81640625" style="2" bestFit="1" customWidth="1"/>
    <col min="5907" max="5907" width="9" style="2"/>
    <col min="5908" max="5908" width="6.453125" style="2" bestFit="1" customWidth="1"/>
    <col min="5909" max="5909" width="11.1796875" style="2" customWidth="1"/>
    <col min="5910" max="5911" width="6.81640625" style="2" bestFit="1" customWidth="1"/>
    <col min="5912" max="5912" width="5.81640625" style="2" bestFit="1" customWidth="1"/>
    <col min="5913" max="5913" width="6.54296875" style="2" bestFit="1" customWidth="1"/>
    <col min="5914" max="5914" width="11.26953125" style="2" customWidth="1"/>
    <col min="5915" max="5915" width="9" style="2" customWidth="1"/>
    <col min="5916" max="5916" width="12.7265625" style="2" customWidth="1"/>
    <col min="5917" max="5917" width="14.7265625" style="2" bestFit="1" customWidth="1"/>
    <col min="5918" max="5918" width="17.7265625" style="2" bestFit="1" customWidth="1"/>
    <col min="5919" max="5919" width="17.26953125" style="2" bestFit="1" customWidth="1"/>
    <col min="5920" max="5920" width="15.26953125" style="2" bestFit="1" customWidth="1"/>
    <col min="5921" max="5921" width="17.7265625" style="2" bestFit="1" customWidth="1"/>
    <col min="5922" max="6137" width="9" style="2"/>
    <col min="6138" max="6138" width="8.1796875" style="2" customWidth="1"/>
    <col min="6139" max="6140" width="9" style="2" customWidth="1"/>
    <col min="6141" max="6141" width="17.1796875" style="2" customWidth="1"/>
    <col min="6142" max="6142" width="9" style="2" customWidth="1"/>
    <col min="6143" max="6143" width="12.54296875" style="2" customWidth="1"/>
    <col min="6144" max="6144" width="9" style="2" customWidth="1"/>
    <col min="6145" max="6145" width="11.453125" style="2" customWidth="1"/>
    <col min="6146" max="6146" width="11.1796875" style="2" customWidth="1"/>
    <col min="6147" max="6147" width="13.54296875" style="2" customWidth="1"/>
    <col min="6148" max="6148" width="11.26953125" style="2" customWidth="1"/>
    <col min="6149" max="6149" width="10.81640625" style="2" customWidth="1"/>
    <col min="6150" max="6150" width="12.26953125" style="2" customWidth="1"/>
    <col min="6151" max="6151" width="9" style="2" customWidth="1"/>
    <col min="6152" max="6152" width="7.7265625" style="2" customWidth="1"/>
    <col min="6153" max="6155" width="9" style="2"/>
    <col min="6156" max="6156" width="6.81640625" style="2" bestFit="1" customWidth="1"/>
    <col min="6157" max="6157" width="6.453125" style="2" bestFit="1" customWidth="1"/>
    <col min="6158" max="6158" width="7.81640625" style="2" bestFit="1" customWidth="1"/>
    <col min="6159" max="6159" width="7.54296875" style="2" bestFit="1" customWidth="1"/>
    <col min="6160" max="6160" width="9.453125" style="2" bestFit="1" customWidth="1"/>
    <col min="6161" max="6161" width="9.54296875" style="2" bestFit="1" customWidth="1"/>
    <col min="6162" max="6162" width="6.81640625" style="2" bestFit="1" customWidth="1"/>
    <col min="6163" max="6163" width="9" style="2"/>
    <col min="6164" max="6164" width="6.453125" style="2" bestFit="1" customWidth="1"/>
    <col min="6165" max="6165" width="11.1796875" style="2" customWidth="1"/>
    <col min="6166" max="6167" width="6.81640625" style="2" bestFit="1" customWidth="1"/>
    <col min="6168" max="6168" width="5.81640625" style="2" bestFit="1" customWidth="1"/>
    <col min="6169" max="6169" width="6.54296875" style="2" bestFit="1" customWidth="1"/>
    <col min="6170" max="6170" width="11.26953125" style="2" customWidth="1"/>
    <col min="6171" max="6171" width="9" style="2" customWidth="1"/>
    <col min="6172" max="6172" width="12.7265625" style="2" customWidth="1"/>
    <col min="6173" max="6173" width="14.7265625" style="2" bestFit="1" customWidth="1"/>
    <col min="6174" max="6174" width="17.7265625" style="2" bestFit="1" customWidth="1"/>
    <col min="6175" max="6175" width="17.26953125" style="2" bestFit="1" customWidth="1"/>
    <col min="6176" max="6176" width="15.26953125" style="2" bestFit="1" customWidth="1"/>
    <col min="6177" max="6177" width="17.7265625" style="2" bestFit="1" customWidth="1"/>
    <col min="6178" max="6393" width="9" style="2"/>
    <col min="6394" max="6394" width="8.1796875" style="2" customWidth="1"/>
    <col min="6395" max="6396" width="9" style="2" customWidth="1"/>
    <col min="6397" max="6397" width="17.1796875" style="2" customWidth="1"/>
    <col min="6398" max="6398" width="9" style="2" customWidth="1"/>
    <col min="6399" max="6399" width="12.54296875" style="2" customWidth="1"/>
    <col min="6400" max="6400" width="9" style="2" customWidth="1"/>
    <col min="6401" max="6401" width="11.453125" style="2" customWidth="1"/>
    <col min="6402" max="6402" width="11.1796875" style="2" customWidth="1"/>
    <col min="6403" max="6403" width="13.54296875" style="2" customWidth="1"/>
    <col min="6404" max="6404" width="11.26953125" style="2" customWidth="1"/>
    <col min="6405" max="6405" width="10.81640625" style="2" customWidth="1"/>
    <col min="6406" max="6406" width="12.26953125" style="2" customWidth="1"/>
    <col min="6407" max="6407" width="9" style="2" customWidth="1"/>
    <col min="6408" max="6408" width="7.7265625" style="2" customWidth="1"/>
    <col min="6409" max="6411" width="9" style="2"/>
    <col min="6412" max="6412" width="6.81640625" style="2" bestFit="1" customWidth="1"/>
    <col min="6413" max="6413" width="6.453125" style="2" bestFit="1" customWidth="1"/>
    <col min="6414" max="6414" width="7.81640625" style="2" bestFit="1" customWidth="1"/>
    <col min="6415" max="6415" width="7.54296875" style="2" bestFit="1" customWidth="1"/>
    <col min="6416" max="6416" width="9.453125" style="2" bestFit="1" customWidth="1"/>
    <col min="6417" max="6417" width="9.54296875" style="2" bestFit="1" customWidth="1"/>
    <col min="6418" max="6418" width="6.81640625" style="2" bestFit="1" customWidth="1"/>
    <col min="6419" max="6419" width="9" style="2"/>
    <col min="6420" max="6420" width="6.453125" style="2" bestFit="1" customWidth="1"/>
    <col min="6421" max="6421" width="11.1796875" style="2" customWidth="1"/>
    <col min="6422" max="6423" width="6.81640625" style="2" bestFit="1" customWidth="1"/>
    <col min="6424" max="6424" width="5.81640625" style="2" bestFit="1" customWidth="1"/>
    <col min="6425" max="6425" width="6.54296875" style="2" bestFit="1" customWidth="1"/>
    <col min="6426" max="6426" width="11.26953125" style="2" customWidth="1"/>
    <col min="6427" max="6427" width="9" style="2" customWidth="1"/>
    <col min="6428" max="6428" width="12.7265625" style="2" customWidth="1"/>
    <col min="6429" max="6429" width="14.7265625" style="2" bestFit="1" customWidth="1"/>
    <col min="6430" max="6430" width="17.7265625" style="2" bestFit="1" customWidth="1"/>
    <col min="6431" max="6431" width="17.26953125" style="2" bestFit="1" customWidth="1"/>
    <col min="6432" max="6432" width="15.26953125" style="2" bestFit="1" customWidth="1"/>
    <col min="6433" max="6433" width="17.7265625" style="2" bestFit="1" customWidth="1"/>
    <col min="6434" max="6649" width="9" style="2"/>
    <col min="6650" max="6650" width="8.1796875" style="2" customWidth="1"/>
    <col min="6651" max="6652" width="9" style="2" customWidth="1"/>
    <col min="6653" max="6653" width="17.1796875" style="2" customWidth="1"/>
    <col min="6654" max="6654" width="9" style="2" customWidth="1"/>
    <col min="6655" max="6655" width="12.54296875" style="2" customWidth="1"/>
    <col min="6656" max="6656" width="9" style="2" customWidth="1"/>
    <col min="6657" max="6657" width="11.453125" style="2" customWidth="1"/>
    <col min="6658" max="6658" width="11.1796875" style="2" customWidth="1"/>
    <col min="6659" max="6659" width="13.54296875" style="2" customWidth="1"/>
    <col min="6660" max="6660" width="11.26953125" style="2" customWidth="1"/>
    <col min="6661" max="6661" width="10.81640625" style="2" customWidth="1"/>
    <col min="6662" max="6662" width="12.26953125" style="2" customWidth="1"/>
    <col min="6663" max="6663" width="9" style="2" customWidth="1"/>
    <col min="6664" max="6664" width="7.7265625" style="2" customWidth="1"/>
    <col min="6665" max="6667" width="9" style="2"/>
    <col min="6668" max="6668" width="6.81640625" style="2" bestFit="1" customWidth="1"/>
    <col min="6669" max="6669" width="6.453125" style="2" bestFit="1" customWidth="1"/>
    <col min="6670" max="6670" width="7.81640625" style="2" bestFit="1" customWidth="1"/>
    <col min="6671" max="6671" width="7.54296875" style="2" bestFit="1" customWidth="1"/>
    <col min="6672" max="6672" width="9.453125" style="2" bestFit="1" customWidth="1"/>
    <col min="6673" max="6673" width="9.54296875" style="2" bestFit="1" customWidth="1"/>
    <col min="6674" max="6674" width="6.81640625" style="2" bestFit="1" customWidth="1"/>
    <col min="6675" max="6675" width="9" style="2"/>
    <col min="6676" max="6676" width="6.453125" style="2" bestFit="1" customWidth="1"/>
    <col min="6677" max="6677" width="11.1796875" style="2" customWidth="1"/>
    <col min="6678" max="6679" width="6.81640625" style="2" bestFit="1" customWidth="1"/>
    <col min="6680" max="6680" width="5.81640625" style="2" bestFit="1" customWidth="1"/>
    <col min="6681" max="6681" width="6.54296875" style="2" bestFit="1" customWidth="1"/>
    <col min="6682" max="6682" width="11.26953125" style="2" customWidth="1"/>
    <col min="6683" max="6683" width="9" style="2" customWidth="1"/>
    <col min="6684" max="6684" width="12.7265625" style="2" customWidth="1"/>
    <col min="6685" max="6685" width="14.7265625" style="2" bestFit="1" customWidth="1"/>
    <col min="6686" max="6686" width="17.7265625" style="2" bestFit="1" customWidth="1"/>
    <col min="6687" max="6687" width="17.26953125" style="2" bestFit="1" customWidth="1"/>
    <col min="6688" max="6688" width="15.26953125" style="2" bestFit="1" customWidth="1"/>
    <col min="6689" max="6689" width="17.7265625" style="2" bestFit="1" customWidth="1"/>
    <col min="6690" max="6905" width="9" style="2"/>
    <col min="6906" max="6906" width="8.1796875" style="2" customWidth="1"/>
    <col min="6907" max="6908" width="9" style="2" customWidth="1"/>
    <col min="6909" max="6909" width="17.1796875" style="2" customWidth="1"/>
    <col min="6910" max="6910" width="9" style="2" customWidth="1"/>
    <col min="6911" max="6911" width="12.54296875" style="2" customWidth="1"/>
    <col min="6912" max="6912" width="9" style="2" customWidth="1"/>
    <col min="6913" max="6913" width="11.453125" style="2" customWidth="1"/>
    <col min="6914" max="6914" width="11.1796875" style="2" customWidth="1"/>
    <col min="6915" max="6915" width="13.54296875" style="2" customWidth="1"/>
    <col min="6916" max="6916" width="11.26953125" style="2" customWidth="1"/>
    <col min="6917" max="6917" width="10.81640625" style="2" customWidth="1"/>
    <col min="6918" max="6918" width="12.26953125" style="2" customWidth="1"/>
    <col min="6919" max="6919" width="9" style="2" customWidth="1"/>
    <col min="6920" max="6920" width="7.7265625" style="2" customWidth="1"/>
    <col min="6921" max="6923" width="9" style="2"/>
    <col min="6924" max="6924" width="6.81640625" style="2" bestFit="1" customWidth="1"/>
    <col min="6925" max="6925" width="6.453125" style="2" bestFit="1" customWidth="1"/>
    <col min="6926" max="6926" width="7.81640625" style="2" bestFit="1" customWidth="1"/>
    <col min="6927" max="6927" width="7.54296875" style="2" bestFit="1" customWidth="1"/>
    <col min="6928" max="6928" width="9.453125" style="2" bestFit="1" customWidth="1"/>
    <col min="6929" max="6929" width="9.54296875" style="2" bestFit="1" customWidth="1"/>
    <col min="6930" max="6930" width="6.81640625" style="2" bestFit="1" customWidth="1"/>
    <col min="6931" max="6931" width="9" style="2"/>
    <col min="6932" max="6932" width="6.453125" style="2" bestFit="1" customWidth="1"/>
    <col min="6933" max="6933" width="11.1796875" style="2" customWidth="1"/>
    <col min="6934" max="6935" width="6.81640625" style="2" bestFit="1" customWidth="1"/>
    <col min="6936" max="6936" width="5.81640625" style="2" bestFit="1" customWidth="1"/>
    <col min="6937" max="6937" width="6.54296875" style="2" bestFit="1" customWidth="1"/>
    <col min="6938" max="6938" width="11.26953125" style="2" customWidth="1"/>
    <col min="6939" max="6939" width="9" style="2" customWidth="1"/>
    <col min="6940" max="6940" width="12.7265625" style="2" customWidth="1"/>
    <col min="6941" max="6941" width="14.7265625" style="2" bestFit="1" customWidth="1"/>
    <col min="6942" max="6942" width="17.7265625" style="2" bestFit="1" customWidth="1"/>
    <col min="6943" max="6943" width="17.26953125" style="2" bestFit="1" customWidth="1"/>
    <col min="6944" max="6944" width="15.26953125" style="2" bestFit="1" customWidth="1"/>
    <col min="6945" max="6945" width="17.7265625" style="2" bestFit="1" customWidth="1"/>
    <col min="6946" max="7161" width="9" style="2"/>
    <col min="7162" max="7162" width="8.1796875" style="2" customWidth="1"/>
    <col min="7163" max="7164" width="9" style="2" customWidth="1"/>
    <col min="7165" max="7165" width="17.1796875" style="2" customWidth="1"/>
    <col min="7166" max="7166" width="9" style="2" customWidth="1"/>
    <col min="7167" max="7167" width="12.54296875" style="2" customWidth="1"/>
    <col min="7168" max="7168" width="9" style="2" customWidth="1"/>
    <col min="7169" max="7169" width="11.453125" style="2" customWidth="1"/>
    <col min="7170" max="7170" width="11.1796875" style="2" customWidth="1"/>
    <col min="7171" max="7171" width="13.54296875" style="2" customWidth="1"/>
    <col min="7172" max="7172" width="11.26953125" style="2" customWidth="1"/>
    <col min="7173" max="7173" width="10.81640625" style="2" customWidth="1"/>
    <col min="7174" max="7174" width="12.26953125" style="2" customWidth="1"/>
    <col min="7175" max="7175" width="9" style="2" customWidth="1"/>
    <col min="7176" max="7176" width="7.7265625" style="2" customWidth="1"/>
    <col min="7177" max="7179" width="9" style="2"/>
    <col min="7180" max="7180" width="6.81640625" style="2" bestFit="1" customWidth="1"/>
    <col min="7181" max="7181" width="6.453125" style="2" bestFit="1" customWidth="1"/>
    <col min="7182" max="7182" width="7.81640625" style="2" bestFit="1" customWidth="1"/>
    <col min="7183" max="7183" width="7.54296875" style="2" bestFit="1" customWidth="1"/>
    <col min="7184" max="7184" width="9.453125" style="2" bestFit="1" customWidth="1"/>
    <col min="7185" max="7185" width="9.54296875" style="2" bestFit="1" customWidth="1"/>
    <col min="7186" max="7186" width="6.81640625" style="2" bestFit="1" customWidth="1"/>
    <col min="7187" max="7187" width="9" style="2"/>
    <col min="7188" max="7188" width="6.453125" style="2" bestFit="1" customWidth="1"/>
    <col min="7189" max="7189" width="11.1796875" style="2" customWidth="1"/>
    <col min="7190" max="7191" width="6.81640625" style="2" bestFit="1" customWidth="1"/>
    <col min="7192" max="7192" width="5.81640625" style="2" bestFit="1" customWidth="1"/>
    <col min="7193" max="7193" width="6.54296875" style="2" bestFit="1" customWidth="1"/>
    <col min="7194" max="7194" width="11.26953125" style="2" customWidth="1"/>
    <col min="7195" max="7195" width="9" style="2" customWidth="1"/>
    <col min="7196" max="7196" width="12.7265625" style="2" customWidth="1"/>
    <col min="7197" max="7197" width="14.7265625" style="2" bestFit="1" customWidth="1"/>
    <col min="7198" max="7198" width="17.7265625" style="2" bestFit="1" customWidth="1"/>
    <col min="7199" max="7199" width="17.26953125" style="2" bestFit="1" customWidth="1"/>
    <col min="7200" max="7200" width="15.26953125" style="2" bestFit="1" customWidth="1"/>
    <col min="7201" max="7201" width="17.7265625" style="2" bestFit="1" customWidth="1"/>
    <col min="7202" max="7417" width="9" style="2"/>
    <col min="7418" max="7418" width="8.1796875" style="2" customWidth="1"/>
    <col min="7419" max="7420" width="9" style="2" customWidth="1"/>
    <col min="7421" max="7421" width="17.1796875" style="2" customWidth="1"/>
    <col min="7422" max="7422" width="9" style="2" customWidth="1"/>
    <col min="7423" max="7423" width="12.54296875" style="2" customWidth="1"/>
    <col min="7424" max="7424" width="9" style="2" customWidth="1"/>
    <col min="7425" max="7425" width="11.453125" style="2" customWidth="1"/>
    <col min="7426" max="7426" width="11.1796875" style="2" customWidth="1"/>
    <col min="7427" max="7427" width="13.54296875" style="2" customWidth="1"/>
    <col min="7428" max="7428" width="11.26953125" style="2" customWidth="1"/>
    <col min="7429" max="7429" width="10.81640625" style="2" customWidth="1"/>
    <col min="7430" max="7430" width="12.26953125" style="2" customWidth="1"/>
    <col min="7431" max="7431" width="9" style="2" customWidth="1"/>
    <col min="7432" max="7432" width="7.7265625" style="2" customWidth="1"/>
    <col min="7433" max="7435" width="9" style="2"/>
    <col min="7436" max="7436" width="6.81640625" style="2" bestFit="1" customWidth="1"/>
    <col min="7437" max="7437" width="6.453125" style="2" bestFit="1" customWidth="1"/>
    <col min="7438" max="7438" width="7.81640625" style="2" bestFit="1" customWidth="1"/>
    <col min="7439" max="7439" width="7.54296875" style="2" bestFit="1" customWidth="1"/>
    <col min="7440" max="7440" width="9.453125" style="2" bestFit="1" customWidth="1"/>
    <col min="7441" max="7441" width="9.54296875" style="2" bestFit="1" customWidth="1"/>
    <col min="7442" max="7442" width="6.81640625" style="2" bestFit="1" customWidth="1"/>
    <col min="7443" max="7443" width="9" style="2"/>
    <col min="7444" max="7444" width="6.453125" style="2" bestFit="1" customWidth="1"/>
    <col min="7445" max="7445" width="11.1796875" style="2" customWidth="1"/>
    <col min="7446" max="7447" width="6.81640625" style="2" bestFit="1" customWidth="1"/>
    <col min="7448" max="7448" width="5.81640625" style="2" bestFit="1" customWidth="1"/>
    <col min="7449" max="7449" width="6.54296875" style="2" bestFit="1" customWidth="1"/>
    <col min="7450" max="7450" width="11.26953125" style="2" customWidth="1"/>
    <col min="7451" max="7451" width="9" style="2" customWidth="1"/>
    <col min="7452" max="7452" width="12.7265625" style="2" customWidth="1"/>
    <col min="7453" max="7453" width="14.7265625" style="2" bestFit="1" customWidth="1"/>
    <col min="7454" max="7454" width="17.7265625" style="2" bestFit="1" customWidth="1"/>
    <col min="7455" max="7455" width="17.26953125" style="2" bestFit="1" customWidth="1"/>
    <col min="7456" max="7456" width="15.26953125" style="2" bestFit="1" customWidth="1"/>
    <col min="7457" max="7457" width="17.7265625" style="2" bestFit="1" customWidth="1"/>
    <col min="7458" max="7673" width="9" style="2"/>
    <col min="7674" max="7674" width="8.1796875" style="2" customWidth="1"/>
    <col min="7675" max="7676" width="9" style="2" customWidth="1"/>
    <col min="7677" max="7677" width="17.1796875" style="2" customWidth="1"/>
    <col min="7678" max="7678" width="9" style="2" customWidth="1"/>
    <col min="7679" max="7679" width="12.54296875" style="2" customWidth="1"/>
    <col min="7680" max="7680" width="9" style="2" customWidth="1"/>
    <col min="7681" max="7681" width="11.453125" style="2" customWidth="1"/>
    <col min="7682" max="7682" width="11.1796875" style="2" customWidth="1"/>
    <col min="7683" max="7683" width="13.54296875" style="2" customWidth="1"/>
    <col min="7684" max="7684" width="11.26953125" style="2" customWidth="1"/>
    <col min="7685" max="7685" width="10.81640625" style="2" customWidth="1"/>
    <col min="7686" max="7686" width="12.26953125" style="2" customWidth="1"/>
    <col min="7687" max="7687" width="9" style="2" customWidth="1"/>
    <col min="7688" max="7688" width="7.7265625" style="2" customWidth="1"/>
    <col min="7689" max="7691" width="9" style="2"/>
    <col min="7692" max="7692" width="6.81640625" style="2" bestFit="1" customWidth="1"/>
    <col min="7693" max="7693" width="6.453125" style="2" bestFit="1" customWidth="1"/>
    <col min="7694" max="7694" width="7.81640625" style="2" bestFit="1" customWidth="1"/>
    <col min="7695" max="7695" width="7.54296875" style="2" bestFit="1" customWidth="1"/>
    <col min="7696" max="7696" width="9.453125" style="2" bestFit="1" customWidth="1"/>
    <col min="7697" max="7697" width="9.54296875" style="2" bestFit="1" customWidth="1"/>
    <col min="7698" max="7698" width="6.81640625" style="2" bestFit="1" customWidth="1"/>
    <col min="7699" max="7699" width="9" style="2"/>
    <col min="7700" max="7700" width="6.453125" style="2" bestFit="1" customWidth="1"/>
    <col min="7701" max="7701" width="11.1796875" style="2" customWidth="1"/>
    <col min="7702" max="7703" width="6.81640625" style="2" bestFit="1" customWidth="1"/>
    <col min="7704" max="7704" width="5.81640625" style="2" bestFit="1" customWidth="1"/>
    <col min="7705" max="7705" width="6.54296875" style="2" bestFit="1" customWidth="1"/>
    <col min="7706" max="7706" width="11.26953125" style="2" customWidth="1"/>
    <col min="7707" max="7707" width="9" style="2" customWidth="1"/>
    <col min="7708" max="7708" width="12.7265625" style="2" customWidth="1"/>
    <col min="7709" max="7709" width="14.7265625" style="2" bestFit="1" customWidth="1"/>
    <col min="7710" max="7710" width="17.7265625" style="2" bestFit="1" customWidth="1"/>
    <col min="7711" max="7711" width="17.26953125" style="2" bestFit="1" customWidth="1"/>
    <col min="7712" max="7712" width="15.26953125" style="2" bestFit="1" customWidth="1"/>
    <col min="7713" max="7713" width="17.7265625" style="2" bestFit="1" customWidth="1"/>
    <col min="7714" max="7929" width="9" style="2"/>
    <col min="7930" max="7930" width="8.1796875" style="2" customWidth="1"/>
    <col min="7931" max="7932" width="9" style="2" customWidth="1"/>
    <col min="7933" max="7933" width="17.1796875" style="2" customWidth="1"/>
    <col min="7934" max="7934" width="9" style="2" customWidth="1"/>
    <col min="7935" max="7935" width="12.54296875" style="2" customWidth="1"/>
    <col min="7936" max="7936" width="9" style="2" customWidth="1"/>
    <col min="7937" max="7937" width="11.453125" style="2" customWidth="1"/>
    <col min="7938" max="7938" width="11.1796875" style="2" customWidth="1"/>
    <col min="7939" max="7939" width="13.54296875" style="2" customWidth="1"/>
    <col min="7940" max="7940" width="11.26953125" style="2" customWidth="1"/>
    <col min="7941" max="7941" width="10.81640625" style="2" customWidth="1"/>
    <col min="7942" max="7942" width="12.26953125" style="2" customWidth="1"/>
    <col min="7943" max="7943" width="9" style="2" customWidth="1"/>
    <col min="7944" max="7944" width="7.7265625" style="2" customWidth="1"/>
    <col min="7945" max="7947" width="9" style="2"/>
    <col min="7948" max="7948" width="6.81640625" style="2" bestFit="1" customWidth="1"/>
    <col min="7949" max="7949" width="6.453125" style="2" bestFit="1" customWidth="1"/>
    <col min="7950" max="7950" width="7.81640625" style="2" bestFit="1" customWidth="1"/>
    <col min="7951" max="7951" width="7.54296875" style="2" bestFit="1" customWidth="1"/>
    <col min="7952" max="7952" width="9.453125" style="2" bestFit="1" customWidth="1"/>
    <col min="7953" max="7953" width="9.54296875" style="2" bestFit="1" customWidth="1"/>
    <col min="7954" max="7954" width="6.81640625" style="2" bestFit="1" customWidth="1"/>
    <col min="7955" max="7955" width="9" style="2"/>
    <col min="7956" max="7956" width="6.453125" style="2" bestFit="1" customWidth="1"/>
    <col min="7957" max="7957" width="11.1796875" style="2" customWidth="1"/>
    <col min="7958" max="7959" width="6.81640625" style="2" bestFit="1" customWidth="1"/>
    <col min="7960" max="7960" width="5.81640625" style="2" bestFit="1" customWidth="1"/>
    <col min="7961" max="7961" width="6.54296875" style="2" bestFit="1" customWidth="1"/>
    <col min="7962" max="7962" width="11.26953125" style="2" customWidth="1"/>
    <col min="7963" max="7963" width="9" style="2" customWidth="1"/>
    <col min="7964" max="7964" width="12.7265625" style="2" customWidth="1"/>
    <col min="7965" max="7965" width="14.7265625" style="2" bestFit="1" customWidth="1"/>
    <col min="7966" max="7966" width="17.7265625" style="2" bestFit="1" customWidth="1"/>
    <col min="7967" max="7967" width="17.26953125" style="2" bestFit="1" customWidth="1"/>
    <col min="7968" max="7968" width="15.26953125" style="2" bestFit="1" customWidth="1"/>
    <col min="7969" max="7969" width="17.7265625" style="2" bestFit="1" customWidth="1"/>
    <col min="7970" max="8185" width="9" style="2"/>
    <col min="8186" max="8186" width="8.1796875" style="2" customWidth="1"/>
    <col min="8187" max="8188" width="9" style="2" customWidth="1"/>
    <col min="8189" max="8189" width="17.1796875" style="2" customWidth="1"/>
    <col min="8190" max="8190" width="9" style="2" customWidth="1"/>
    <col min="8191" max="8191" width="12.54296875" style="2" customWidth="1"/>
    <col min="8192" max="8192" width="9" style="2" customWidth="1"/>
    <col min="8193" max="8193" width="11.453125" style="2" customWidth="1"/>
    <col min="8194" max="8194" width="11.1796875" style="2" customWidth="1"/>
    <col min="8195" max="8195" width="13.54296875" style="2" customWidth="1"/>
    <col min="8196" max="8196" width="11.26953125" style="2" customWidth="1"/>
    <col min="8197" max="8197" width="10.81640625" style="2" customWidth="1"/>
    <col min="8198" max="8198" width="12.26953125" style="2" customWidth="1"/>
    <col min="8199" max="8199" width="9" style="2" customWidth="1"/>
    <col min="8200" max="8200" width="7.7265625" style="2" customWidth="1"/>
    <col min="8201" max="8203" width="9" style="2"/>
    <col min="8204" max="8204" width="6.81640625" style="2" bestFit="1" customWidth="1"/>
    <col min="8205" max="8205" width="6.453125" style="2" bestFit="1" customWidth="1"/>
    <col min="8206" max="8206" width="7.81640625" style="2" bestFit="1" customWidth="1"/>
    <col min="8207" max="8207" width="7.54296875" style="2" bestFit="1" customWidth="1"/>
    <col min="8208" max="8208" width="9.453125" style="2" bestFit="1" customWidth="1"/>
    <col min="8209" max="8209" width="9.54296875" style="2" bestFit="1" customWidth="1"/>
    <col min="8210" max="8210" width="6.81640625" style="2" bestFit="1" customWidth="1"/>
    <col min="8211" max="8211" width="9" style="2"/>
    <col min="8212" max="8212" width="6.453125" style="2" bestFit="1" customWidth="1"/>
    <col min="8213" max="8213" width="11.1796875" style="2" customWidth="1"/>
    <col min="8214" max="8215" width="6.81640625" style="2" bestFit="1" customWidth="1"/>
    <col min="8216" max="8216" width="5.81640625" style="2" bestFit="1" customWidth="1"/>
    <col min="8217" max="8217" width="6.54296875" style="2" bestFit="1" customWidth="1"/>
    <col min="8218" max="8218" width="11.26953125" style="2" customWidth="1"/>
    <col min="8219" max="8219" width="9" style="2" customWidth="1"/>
    <col min="8220" max="8220" width="12.7265625" style="2" customWidth="1"/>
    <col min="8221" max="8221" width="14.7265625" style="2" bestFit="1" customWidth="1"/>
    <col min="8222" max="8222" width="17.7265625" style="2" bestFit="1" customWidth="1"/>
    <col min="8223" max="8223" width="17.26953125" style="2" bestFit="1" customWidth="1"/>
    <col min="8224" max="8224" width="15.26953125" style="2" bestFit="1" customWidth="1"/>
    <col min="8225" max="8225" width="17.7265625" style="2" bestFit="1" customWidth="1"/>
    <col min="8226" max="8441" width="9" style="2"/>
    <col min="8442" max="8442" width="8.1796875" style="2" customWidth="1"/>
    <col min="8443" max="8444" width="9" style="2" customWidth="1"/>
    <col min="8445" max="8445" width="17.1796875" style="2" customWidth="1"/>
    <col min="8446" max="8446" width="9" style="2" customWidth="1"/>
    <col min="8447" max="8447" width="12.54296875" style="2" customWidth="1"/>
    <col min="8448" max="8448" width="9" style="2" customWidth="1"/>
    <col min="8449" max="8449" width="11.453125" style="2" customWidth="1"/>
    <col min="8450" max="8450" width="11.1796875" style="2" customWidth="1"/>
    <col min="8451" max="8451" width="13.54296875" style="2" customWidth="1"/>
    <col min="8452" max="8452" width="11.26953125" style="2" customWidth="1"/>
    <col min="8453" max="8453" width="10.81640625" style="2" customWidth="1"/>
    <col min="8454" max="8454" width="12.26953125" style="2" customWidth="1"/>
    <col min="8455" max="8455" width="9" style="2" customWidth="1"/>
    <col min="8456" max="8456" width="7.7265625" style="2" customWidth="1"/>
    <col min="8457" max="8459" width="9" style="2"/>
    <col min="8460" max="8460" width="6.81640625" style="2" bestFit="1" customWidth="1"/>
    <col min="8461" max="8461" width="6.453125" style="2" bestFit="1" customWidth="1"/>
    <col min="8462" max="8462" width="7.81640625" style="2" bestFit="1" customWidth="1"/>
    <col min="8463" max="8463" width="7.54296875" style="2" bestFit="1" customWidth="1"/>
    <col min="8464" max="8464" width="9.453125" style="2" bestFit="1" customWidth="1"/>
    <col min="8465" max="8465" width="9.54296875" style="2" bestFit="1" customWidth="1"/>
    <col min="8466" max="8466" width="6.81640625" style="2" bestFit="1" customWidth="1"/>
    <col min="8467" max="8467" width="9" style="2"/>
    <col min="8468" max="8468" width="6.453125" style="2" bestFit="1" customWidth="1"/>
    <col min="8469" max="8469" width="11.1796875" style="2" customWidth="1"/>
    <col min="8470" max="8471" width="6.81640625" style="2" bestFit="1" customWidth="1"/>
    <col min="8472" max="8472" width="5.81640625" style="2" bestFit="1" customWidth="1"/>
    <col min="8473" max="8473" width="6.54296875" style="2" bestFit="1" customWidth="1"/>
    <col min="8474" max="8474" width="11.26953125" style="2" customWidth="1"/>
    <col min="8475" max="8475" width="9" style="2" customWidth="1"/>
    <col min="8476" max="8476" width="12.7265625" style="2" customWidth="1"/>
    <col min="8477" max="8477" width="14.7265625" style="2" bestFit="1" customWidth="1"/>
    <col min="8478" max="8478" width="17.7265625" style="2" bestFit="1" customWidth="1"/>
    <col min="8479" max="8479" width="17.26953125" style="2" bestFit="1" customWidth="1"/>
    <col min="8480" max="8480" width="15.26953125" style="2" bestFit="1" customWidth="1"/>
    <col min="8481" max="8481" width="17.7265625" style="2" bestFit="1" customWidth="1"/>
    <col min="8482" max="8697" width="9" style="2"/>
    <col min="8698" max="8698" width="8.1796875" style="2" customWidth="1"/>
    <col min="8699" max="8700" width="9" style="2" customWidth="1"/>
    <col min="8701" max="8701" width="17.1796875" style="2" customWidth="1"/>
    <col min="8702" max="8702" width="9" style="2" customWidth="1"/>
    <col min="8703" max="8703" width="12.54296875" style="2" customWidth="1"/>
    <col min="8704" max="8704" width="9" style="2" customWidth="1"/>
    <col min="8705" max="8705" width="11.453125" style="2" customWidth="1"/>
    <col min="8706" max="8706" width="11.1796875" style="2" customWidth="1"/>
    <col min="8707" max="8707" width="13.54296875" style="2" customWidth="1"/>
    <col min="8708" max="8708" width="11.26953125" style="2" customWidth="1"/>
    <col min="8709" max="8709" width="10.81640625" style="2" customWidth="1"/>
    <col min="8710" max="8710" width="12.26953125" style="2" customWidth="1"/>
    <col min="8711" max="8711" width="9" style="2" customWidth="1"/>
    <col min="8712" max="8712" width="7.7265625" style="2" customWidth="1"/>
    <col min="8713" max="8715" width="9" style="2"/>
    <col min="8716" max="8716" width="6.81640625" style="2" bestFit="1" customWidth="1"/>
    <col min="8717" max="8717" width="6.453125" style="2" bestFit="1" customWidth="1"/>
    <col min="8718" max="8718" width="7.81640625" style="2" bestFit="1" customWidth="1"/>
    <col min="8719" max="8719" width="7.54296875" style="2" bestFit="1" customWidth="1"/>
    <col min="8720" max="8720" width="9.453125" style="2" bestFit="1" customWidth="1"/>
    <col min="8721" max="8721" width="9.54296875" style="2" bestFit="1" customWidth="1"/>
    <col min="8722" max="8722" width="6.81640625" style="2" bestFit="1" customWidth="1"/>
    <col min="8723" max="8723" width="9" style="2"/>
    <col min="8724" max="8724" width="6.453125" style="2" bestFit="1" customWidth="1"/>
    <col min="8725" max="8725" width="11.1796875" style="2" customWidth="1"/>
    <col min="8726" max="8727" width="6.81640625" style="2" bestFit="1" customWidth="1"/>
    <col min="8728" max="8728" width="5.81640625" style="2" bestFit="1" customWidth="1"/>
    <col min="8729" max="8729" width="6.54296875" style="2" bestFit="1" customWidth="1"/>
    <col min="8730" max="8730" width="11.26953125" style="2" customWidth="1"/>
    <col min="8731" max="8731" width="9" style="2" customWidth="1"/>
    <col min="8732" max="8732" width="12.7265625" style="2" customWidth="1"/>
    <col min="8733" max="8733" width="14.7265625" style="2" bestFit="1" customWidth="1"/>
    <col min="8734" max="8734" width="17.7265625" style="2" bestFit="1" customWidth="1"/>
    <col min="8735" max="8735" width="17.26953125" style="2" bestFit="1" customWidth="1"/>
    <col min="8736" max="8736" width="15.26953125" style="2" bestFit="1" customWidth="1"/>
    <col min="8737" max="8737" width="17.7265625" style="2" bestFit="1" customWidth="1"/>
    <col min="8738" max="8953" width="9" style="2"/>
    <col min="8954" max="8954" width="8.1796875" style="2" customWidth="1"/>
    <col min="8955" max="8956" width="9" style="2" customWidth="1"/>
    <col min="8957" max="8957" width="17.1796875" style="2" customWidth="1"/>
    <col min="8958" max="8958" width="9" style="2" customWidth="1"/>
    <col min="8959" max="8959" width="12.54296875" style="2" customWidth="1"/>
    <col min="8960" max="8960" width="9" style="2" customWidth="1"/>
    <col min="8961" max="8961" width="11.453125" style="2" customWidth="1"/>
    <col min="8962" max="8962" width="11.1796875" style="2" customWidth="1"/>
    <col min="8963" max="8963" width="13.54296875" style="2" customWidth="1"/>
    <col min="8964" max="8964" width="11.26953125" style="2" customWidth="1"/>
    <col min="8965" max="8965" width="10.81640625" style="2" customWidth="1"/>
    <col min="8966" max="8966" width="12.26953125" style="2" customWidth="1"/>
    <col min="8967" max="8967" width="9" style="2" customWidth="1"/>
    <col min="8968" max="8968" width="7.7265625" style="2" customWidth="1"/>
    <col min="8969" max="8971" width="9" style="2"/>
    <col min="8972" max="8972" width="6.81640625" style="2" bestFit="1" customWidth="1"/>
    <col min="8973" max="8973" width="6.453125" style="2" bestFit="1" customWidth="1"/>
    <col min="8974" max="8974" width="7.81640625" style="2" bestFit="1" customWidth="1"/>
    <col min="8975" max="8975" width="7.54296875" style="2" bestFit="1" customWidth="1"/>
    <col min="8976" max="8976" width="9.453125" style="2" bestFit="1" customWidth="1"/>
    <col min="8977" max="8977" width="9.54296875" style="2" bestFit="1" customWidth="1"/>
    <col min="8978" max="8978" width="6.81640625" style="2" bestFit="1" customWidth="1"/>
    <col min="8979" max="8979" width="9" style="2"/>
    <col min="8980" max="8980" width="6.453125" style="2" bestFit="1" customWidth="1"/>
    <col min="8981" max="8981" width="11.1796875" style="2" customWidth="1"/>
    <col min="8982" max="8983" width="6.81640625" style="2" bestFit="1" customWidth="1"/>
    <col min="8984" max="8984" width="5.81640625" style="2" bestFit="1" customWidth="1"/>
    <col min="8985" max="8985" width="6.54296875" style="2" bestFit="1" customWidth="1"/>
    <col min="8986" max="8986" width="11.26953125" style="2" customWidth="1"/>
    <col min="8987" max="8987" width="9" style="2" customWidth="1"/>
    <col min="8988" max="8988" width="12.7265625" style="2" customWidth="1"/>
    <col min="8989" max="8989" width="14.7265625" style="2" bestFit="1" customWidth="1"/>
    <col min="8990" max="8990" width="17.7265625" style="2" bestFit="1" customWidth="1"/>
    <col min="8991" max="8991" width="17.26953125" style="2" bestFit="1" customWidth="1"/>
    <col min="8992" max="8992" width="15.26953125" style="2" bestFit="1" customWidth="1"/>
    <col min="8993" max="8993" width="17.7265625" style="2" bestFit="1" customWidth="1"/>
    <col min="8994" max="9209" width="9" style="2"/>
    <col min="9210" max="9210" width="8.1796875" style="2" customWidth="1"/>
    <col min="9211" max="9212" width="9" style="2" customWidth="1"/>
    <col min="9213" max="9213" width="17.1796875" style="2" customWidth="1"/>
    <col min="9214" max="9214" width="9" style="2" customWidth="1"/>
    <col min="9215" max="9215" width="12.54296875" style="2" customWidth="1"/>
    <col min="9216" max="9216" width="9" style="2" customWidth="1"/>
    <col min="9217" max="9217" width="11.453125" style="2" customWidth="1"/>
    <col min="9218" max="9218" width="11.1796875" style="2" customWidth="1"/>
    <col min="9219" max="9219" width="13.54296875" style="2" customWidth="1"/>
    <col min="9220" max="9220" width="11.26953125" style="2" customWidth="1"/>
    <col min="9221" max="9221" width="10.81640625" style="2" customWidth="1"/>
    <col min="9222" max="9222" width="12.26953125" style="2" customWidth="1"/>
    <col min="9223" max="9223" width="9" style="2" customWidth="1"/>
    <col min="9224" max="9224" width="7.7265625" style="2" customWidth="1"/>
    <col min="9225" max="9227" width="9" style="2"/>
    <col min="9228" max="9228" width="6.81640625" style="2" bestFit="1" customWidth="1"/>
    <col min="9229" max="9229" width="6.453125" style="2" bestFit="1" customWidth="1"/>
    <col min="9230" max="9230" width="7.81640625" style="2" bestFit="1" customWidth="1"/>
    <col min="9231" max="9231" width="7.54296875" style="2" bestFit="1" customWidth="1"/>
    <col min="9232" max="9232" width="9.453125" style="2" bestFit="1" customWidth="1"/>
    <col min="9233" max="9233" width="9.54296875" style="2" bestFit="1" customWidth="1"/>
    <col min="9234" max="9234" width="6.81640625" style="2" bestFit="1" customWidth="1"/>
    <col min="9235" max="9235" width="9" style="2"/>
    <col min="9236" max="9236" width="6.453125" style="2" bestFit="1" customWidth="1"/>
    <col min="9237" max="9237" width="11.1796875" style="2" customWidth="1"/>
    <col min="9238" max="9239" width="6.81640625" style="2" bestFit="1" customWidth="1"/>
    <col min="9240" max="9240" width="5.81640625" style="2" bestFit="1" customWidth="1"/>
    <col min="9241" max="9241" width="6.54296875" style="2" bestFit="1" customWidth="1"/>
    <col min="9242" max="9242" width="11.26953125" style="2" customWidth="1"/>
    <col min="9243" max="9243" width="9" style="2" customWidth="1"/>
    <col min="9244" max="9244" width="12.7265625" style="2" customWidth="1"/>
    <col min="9245" max="9245" width="14.7265625" style="2" bestFit="1" customWidth="1"/>
    <col min="9246" max="9246" width="17.7265625" style="2" bestFit="1" customWidth="1"/>
    <col min="9247" max="9247" width="17.26953125" style="2" bestFit="1" customWidth="1"/>
    <col min="9248" max="9248" width="15.26953125" style="2" bestFit="1" customWidth="1"/>
    <col min="9249" max="9249" width="17.7265625" style="2" bestFit="1" customWidth="1"/>
    <col min="9250" max="9465" width="9" style="2"/>
    <col min="9466" max="9466" width="8.1796875" style="2" customWidth="1"/>
    <col min="9467" max="9468" width="9" style="2" customWidth="1"/>
    <col min="9469" max="9469" width="17.1796875" style="2" customWidth="1"/>
    <col min="9470" max="9470" width="9" style="2" customWidth="1"/>
    <col min="9471" max="9471" width="12.54296875" style="2" customWidth="1"/>
    <col min="9472" max="9472" width="9" style="2" customWidth="1"/>
    <col min="9473" max="9473" width="11.453125" style="2" customWidth="1"/>
    <col min="9474" max="9474" width="11.1796875" style="2" customWidth="1"/>
    <col min="9475" max="9475" width="13.54296875" style="2" customWidth="1"/>
    <col min="9476" max="9476" width="11.26953125" style="2" customWidth="1"/>
    <col min="9477" max="9477" width="10.81640625" style="2" customWidth="1"/>
    <col min="9478" max="9478" width="12.26953125" style="2" customWidth="1"/>
    <col min="9479" max="9479" width="9" style="2" customWidth="1"/>
    <col min="9480" max="9480" width="7.7265625" style="2" customWidth="1"/>
    <col min="9481" max="9483" width="9" style="2"/>
    <col min="9484" max="9484" width="6.81640625" style="2" bestFit="1" customWidth="1"/>
    <col min="9485" max="9485" width="6.453125" style="2" bestFit="1" customWidth="1"/>
    <col min="9486" max="9486" width="7.81640625" style="2" bestFit="1" customWidth="1"/>
    <col min="9487" max="9487" width="7.54296875" style="2" bestFit="1" customWidth="1"/>
    <col min="9488" max="9488" width="9.453125" style="2" bestFit="1" customWidth="1"/>
    <col min="9489" max="9489" width="9.54296875" style="2" bestFit="1" customWidth="1"/>
    <col min="9490" max="9490" width="6.81640625" style="2" bestFit="1" customWidth="1"/>
    <col min="9491" max="9491" width="9" style="2"/>
    <col min="9492" max="9492" width="6.453125" style="2" bestFit="1" customWidth="1"/>
    <col min="9493" max="9493" width="11.1796875" style="2" customWidth="1"/>
    <col min="9494" max="9495" width="6.81640625" style="2" bestFit="1" customWidth="1"/>
    <col min="9496" max="9496" width="5.81640625" style="2" bestFit="1" customWidth="1"/>
    <col min="9497" max="9497" width="6.54296875" style="2" bestFit="1" customWidth="1"/>
    <col min="9498" max="9498" width="11.26953125" style="2" customWidth="1"/>
    <col min="9499" max="9499" width="9" style="2" customWidth="1"/>
    <col min="9500" max="9500" width="12.7265625" style="2" customWidth="1"/>
    <col min="9501" max="9501" width="14.7265625" style="2" bestFit="1" customWidth="1"/>
    <col min="9502" max="9502" width="17.7265625" style="2" bestFit="1" customWidth="1"/>
    <col min="9503" max="9503" width="17.26953125" style="2" bestFit="1" customWidth="1"/>
    <col min="9504" max="9504" width="15.26953125" style="2" bestFit="1" customWidth="1"/>
    <col min="9505" max="9505" width="17.7265625" style="2" bestFit="1" customWidth="1"/>
    <col min="9506" max="9721" width="9" style="2"/>
    <col min="9722" max="9722" width="8.1796875" style="2" customWidth="1"/>
    <col min="9723" max="9724" width="9" style="2" customWidth="1"/>
    <col min="9725" max="9725" width="17.1796875" style="2" customWidth="1"/>
    <col min="9726" max="9726" width="9" style="2" customWidth="1"/>
    <col min="9727" max="9727" width="12.54296875" style="2" customWidth="1"/>
    <col min="9728" max="9728" width="9" style="2" customWidth="1"/>
    <col min="9729" max="9729" width="11.453125" style="2" customWidth="1"/>
    <col min="9730" max="9730" width="11.1796875" style="2" customWidth="1"/>
    <col min="9731" max="9731" width="13.54296875" style="2" customWidth="1"/>
    <col min="9732" max="9732" width="11.26953125" style="2" customWidth="1"/>
    <col min="9733" max="9733" width="10.81640625" style="2" customWidth="1"/>
    <col min="9734" max="9734" width="12.26953125" style="2" customWidth="1"/>
    <col min="9735" max="9735" width="9" style="2" customWidth="1"/>
    <col min="9736" max="9736" width="7.7265625" style="2" customWidth="1"/>
    <col min="9737" max="9739" width="9" style="2"/>
    <col min="9740" max="9740" width="6.81640625" style="2" bestFit="1" customWidth="1"/>
    <col min="9741" max="9741" width="6.453125" style="2" bestFit="1" customWidth="1"/>
    <col min="9742" max="9742" width="7.81640625" style="2" bestFit="1" customWidth="1"/>
    <col min="9743" max="9743" width="7.54296875" style="2" bestFit="1" customWidth="1"/>
    <col min="9744" max="9744" width="9.453125" style="2" bestFit="1" customWidth="1"/>
    <col min="9745" max="9745" width="9.54296875" style="2" bestFit="1" customWidth="1"/>
    <col min="9746" max="9746" width="6.81640625" style="2" bestFit="1" customWidth="1"/>
    <col min="9747" max="9747" width="9" style="2"/>
    <col min="9748" max="9748" width="6.453125" style="2" bestFit="1" customWidth="1"/>
    <col min="9749" max="9749" width="11.1796875" style="2" customWidth="1"/>
    <col min="9750" max="9751" width="6.81640625" style="2" bestFit="1" customWidth="1"/>
    <col min="9752" max="9752" width="5.81640625" style="2" bestFit="1" customWidth="1"/>
    <col min="9753" max="9753" width="6.54296875" style="2" bestFit="1" customWidth="1"/>
    <col min="9754" max="9754" width="11.26953125" style="2" customWidth="1"/>
    <col min="9755" max="9755" width="9" style="2" customWidth="1"/>
    <col min="9756" max="9756" width="12.7265625" style="2" customWidth="1"/>
    <col min="9757" max="9757" width="14.7265625" style="2" bestFit="1" customWidth="1"/>
    <col min="9758" max="9758" width="17.7265625" style="2" bestFit="1" customWidth="1"/>
    <col min="9759" max="9759" width="17.26953125" style="2" bestFit="1" customWidth="1"/>
    <col min="9760" max="9760" width="15.26953125" style="2" bestFit="1" customWidth="1"/>
    <col min="9761" max="9761" width="17.7265625" style="2" bestFit="1" customWidth="1"/>
    <col min="9762" max="9977" width="9" style="2"/>
    <col min="9978" max="9978" width="8.1796875" style="2" customWidth="1"/>
    <col min="9979" max="9980" width="9" style="2" customWidth="1"/>
    <col min="9981" max="9981" width="17.1796875" style="2" customWidth="1"/>
    <col min="9982" max="9982" width="9" style="2" customWidth="1"/>
    <col min="9983" max="9983" width="12.54296875" style="2" customWidth="1"/>
    <col min="9984" max="9984" width="9" style="2" customWidth="1"/>
    <col min="9985" max="9985" width="11.453125" style="2" customWidth="1"/>
    <col min="9986" max="9986" width="11.1796875" style="2" customWidth="1"/>
    <col min="9987" max="9987" width="13.54296875" style="2" customWidth="1"/>
    <col min="9988" max="9988" width="11.26953125" style="2" customWidth="1"/>
    <col min="9989" max="9989" width="10.81640625" style="2" customWidth="1"/>
    <col min="9990" max="9990" width="12.26953125" style="2" customWidth="1"/>
    <col min="9991" max="9991" width="9" style="2" customWidth="1"/>
    <col min="9992" max="9992" width="7.7265625" style="2" customWidth="1"/>
    <col min="9993" max="9995" width="9" style="2"/>
    <col min="9996" max="9996" width="6.81640625" style="2" bestFit="1" customWidth="1"/>
    <col min="9997" max="9997" width="6.453125" style="2" bestFit="1" customWidth="1"/>
    <col min="9998" max="9998" width="7.81640625" style="2" bestFit="1" customWidth="1"/>
    <col min="9999" max="9999" width="7.54296875" style="2" bestFit="1" customWidth="1"/>
    <col min="10000" max="10000" width="9.453125" style="2" bestFit="1" customWidth="1"/>
    <col min="10001" max="10001" width="9.54296875" style="2" bestFit="1" customWidth="1"/>
    <col min="10002" max="10002" width="6.81640625" style="2" bestFit="1" customWidth="1"/>
    <col min="10003" max="10003" width="9" style="2"/>
    <col min="10004" max="10004" width="6.453125" style="2" bestFit="1" customWidth="1"/>
    <col min="10005" max="10005" width="11.1796875" style="2" customWidth="1"/>
    <col min="10006" max="10007" width="6.81640625" style="2" bestFit="1" customWidth="1"/>
    <col min="10008" max="10008" width="5.81640625" style="2" bestFit="1" customWidth="1"/>
    <col min="10009" max="10009" width="6.54296875" style="2" bestFit="1" customWidth="1"/>
    <col min="10010" max="10010" width="11.26953125" style="2" customWidth="1"/>
    <col min="10011" max="10011" width="9" style="2" customWidth="1"/>
    <col min="10012" max="10012" width="12.7265625" style="2" customWidth="1"/>
    <col min="10013" max="10013" width="14.7265625" style="2" bestFit="1" customWidth="1"/>
    <col min="10014" max="10014" width="17.7265625" style="2" bestFit="1" customWidth="1"/>
    <col min="10015" max="10015" width="17.26953125" style="2" bestFit="1" customWidth="1"/>
    <col min="10016" max="10016" width="15.26953125" style="2" bestFit="1" customWidth="1"/>
    <col min="10017" max="10017" width="17.7265625" style="2" bestFit="1" customWidth="1"/>
    <col min="10018" max="10233" width="9" style="2"/>
    <col min="10234" max="10234" width="8.1796875" style="2" customWidth="1"/>
    <col min="10235" max="10236" width="9" style="2" customWidth="1"/>
    <col min="10237" max="10237" width="17.1796875" style="2" customWidth="1"/>
    <col min="10238" max="10238" width="9" style="2" customWidth="1"/>
    <col min="10239" max="10239" width="12.54296875" style="2" customWidth="1"/>
    <col min="10240" max="10240" width="9" style="2" customWidth="1"/>
    <col min="10241" max="10241" width="11.453125" style="2" customWidth="1"/>
    <col min="10242" max="10242" width="11.1796875" style="2" customWidth="1"/>
    <col min="10243" max="10243" width="13.54296875" style="2" customWidth="1"/>
    <col min="10244" max="10244" width="11.26953125" style="2" customWidth="1"/>
    <col min="10245" max="10245" width="10.81640625" style="2" customWidth="1"/>
    <col min="10246" max="10246" width="12.26953125" style="2" customWidth="1"/>
    <col min="10247" max="10247" width="9" style="2" customWidth="1"/>
    <col min="10248" max="10248" width="7.7265625" style="2" customWidth="1"/>
    <col min="10249" max="10251" width="9" style="2"/>
    <col min="10252" max="10252" width="6.81640625" style="2" bestFit="1" customWidth="1"/>
    <col min="10253" max="10253" width="6.453125" style="2" bestFit="1" customWidth="1"/>
    <col min="10254" max="10254" width="7.81640625" style="2" bestFit="1" customWidth="1"/>
    <col min="10255" max="10255" width="7.54296875" style="2" bestFit="1" customWidth="1"/>
    <col min="10256" max="10256" width="9.453125" style="2" bestFit="1" customWidth="1"/>
    <col min="10257" max="10257" width="9.54296875" style="2" bestFit="1" customWidth="1"/>
    <col min="10258" max="10258" width="6.81640625" style="2" bestFit="1" customWidth="1"/>
    <col min="10259" max="10259" width="9" style="2"/>
    <col min="10260" max="10260" width="6.453125" style="2" bestFit="1" customWidth="1"/>
    <col min="10261" max="10261" width="11.1796875" style="2" customWidth="1"/>
    <col min="10262" max="10263" width="6.81640625" style="2" bestFit="1" customWidth="1"/>
    <col min="10264" max="10264" width="5.81640625" style="2" bestFit="1" customWidth="1"/>
    <col min="10265" max="10265" width="6.54296875" style="2" bestFit="1" customWidth="1"/>
    <col min="10266" max="10266" width="11.26953125" style="2" customWidth="1"/>
    <col min="10267" max="10267" width="9" style="2" customWidth="1"/>
    <col min="10268" max="10268" width="12.7265625" style="2" customWidth="1"/>
    <col min="10269" max="10269" width="14.7265625" style="2" bestFit="1" customWidth="1"/>
    <col min="10270" max="10270" width="17.7265625" style="2" bestFit="1" customWidth="1"/>
    <col min="10271" max="10271" width="17.26953125" style="2" bestFit="1" customWidth="1"/>
    <col min="10272" max="10272" width="15.26953125" style="2" bestFit="1" customWidth="1"/>
    <col min="10273" max="10273" width="17.7265625" style="2" bestFit="1" customWidth="1"/>
    <col min="10274" max="10489" width="9" style="2"/>
    <col min="10490" max="10490" width="8.1796875" style="2" customWidth="1"/>
    <col min="10491" max="10492" width="9" style="2" customWidth="1"/>
    <col min="10493" max="10493" width="17.1796875" style="2" customWidth="1"/>
    <col min="10494" max="10494" width="9" style="2" customWidth="1"/>
    <col min="10495" max="10495" width="12.54296875" style="2" customWidth="1"/>
    <col min="10496" max="10496" width="9" style="2" customWidth="1"/>
    <col min="10497" max="10497" width="11.453125" style="2" customWidth="1"/>
    <col min="10498" max="10498" width="11.1796875" style="2" customWidth="1"/>
    <col min="10499" max="10499" width="13.54296875" style="2" customWidth="1"/>
    <col min="10500" max="10500" width="11.26953125" style="2" customWidth="1"/>
    <col min="10501" max="10501" width="10.81640625" style="2" customWidth="1"/>
    <col min="10502" max="10502" width="12.26953125" style="2" customWidth="1"/>
    <col min="10503" max="10503" width="9" style="2" customWidth="1"/>
    <col min="10504" max="10504" width="7.7265625" style="2" customWidth="1"/>
    <col min="10505" max="10507" width="9" style="2"/>
    <col min="10508" max="10508" width="6.81640625" style="2" bestFit="1" customWidth="1"/>
    <col min="10509" max="10509" width="6.453125" style="2" bestFit="1" customWidth="1"/>
    <col min="10510" max="10510" width="7.81640625" style="2" bestFit="1" customWidth="1"/>
    <col min="10511" max="10511" width="7.54296875" style="2" bestFit="1" customWidth="1"/>
    <col min="10512" max="10512" width="9.453125" style="2" bestFit="1" customWidth="1"/>
    <col min="10513" max="10513" width="9.54296875" style="2" bestFit="1" customWidth="1"/>
    <col min="10514" max="10514" width="6.81640625" style="2" bestFit="1" customWidth="1"/>
    <col min="10515" max="10515" width="9" style="2"/>
    <col min="10516" max="10516" width="6.453125" style="2" bestFit="1" customWidth="1"/>
    <col min="10517" max="10517" width="11.1796875" style="2" customWidth="1"/>
    <col min="10518" max="10519" width="6.81640625" style="2" bestFit="1" customWidth="1"/>
    <col min="10520" max="10520" width="5.81640625" style="2" bestFit="1" customWidth="1"/>
    <col min="10521" max="10521" width="6.54296875" style="2" bestFit="1" customWidth="1"/>
    <col min="10522" max="10522" width="11.26953125" style="2" customWidth="1"/>
    <col min="10523" max="10523" width="9" style="2" customWidth="1"/>
    <col min="10524" max="10524" width="12.7265625" style="2" customWidth="1"/>
    <col min="10525" max="10525" width="14.7265625" style="2" bestFit="1" customWidth="1"/>
    <col min="10526" max="10526" width="17.7265625" style="2" bestFit="1" customWidth="1"/>
    <col min="10527" max="10527" width="17.26953125" style="2" bestFit="1" customWidth="1"/>
    <col min="10528" max="10528" width="15.26953125" style="2" bestFit="1" customWidth="1"/>
    <col min="10529" max="10529" width="17.7265625" style="2" bestFit="1" customWidth="1"/>
    <col min="10530" max="10745" width="9" style="2"/>
    <col min="10746" max="10746" width="8.1796875" style="2" customWidth="1"/>
    <col min="10747" max="10748" width="9" style="2" customWidth="1"/>
    <col min="10749" max="10749" width="17.1796875" style="2" customWidth="1"/>
    <col min="10750" max="10750" width="9" style="2" customWidth="1"/>
    <col min="10751" max="10751" width="12.54296875" style="2" customWidth="1"/>
    <col min="10752" max="10752" width="9" style="2" customWidth="1"/>
    <col min="10753" max="10753" width="11.453125" style="2" customWidth="1"/>
    <col min="10754" max="10754" width="11.1796875" style="2" customWidth="1"/>
    <col min="10755" max="10755" width="13.54296875" style="2" customWidth="1"/>
    <col min="10756" max="10756" width="11.26953125" style="2" customWidth="1"/>
    <col min="10757" max="10757" width="10.81640625" style="2" customWidth="1"/>
    <col min="10758" max="10758" width="12.26953125" style="2" customWidth="1"/>
    <col min="10759" max="10759" width="9" style="2" customWidth="1"/>
    <col min="10760" max="10760" width="7.7265625" style="2" customWidth="1"/>
    <col min="10761" max="10763" width="9" style="2"/>
    <col min="10764" max="10764" width="6.81640625" style="2" bestFit="1" customWidth="1"/>
    <col min="10765" max="10765" width="6.453125" style="2" bestFit="1" customWidth="1"/>
    <col min="10766" max="10766" width="7.81640625" style="2" bestFit="1" customWidth="1"/>
    <col min="10767" max="10767" width="7.54296875" style="2" bestFit="1" customWidth="1"/>
    <col min="10768" max="10768" width="9.453125" style="2" bestFit="1" customWidth="1"/>
    <col min="10769" max="10769" width="9.54296875" style="2" bestFit="1" customWidth="1"/>
    <col min="10770" max="10770" width="6.81640625" style="2" bestFit="1" customWidth="1"/>
    <col min="10771" max="10771" width="9" style="2"/>
    <col min="10772" max="10772" width="6.453125" style="2" bestFit="1" customWidth="1"/>
    <col min="10773" max="10773" width="11.1796875" style="2" customWidth="1"/>
    <col min="10774" max="10775" width="6.81640625" style="2" bestFit="1" customWidth="1"/>
    <col min="10776" max="10776" width="5.81640625" style="2" bestFit="1" customWidth="1"/>
    <col min="10777" max="10777" width="6.54296875" style="2" bestFit="1" customWidth="1"/>
    <col min="10778" max="10778" width="11.26953125" style="2" customWidth="1"/>
    <col min="10779" max="10779" width="9" style="2" customWidth="1"/>
    <col min="10780" max="10780" width="12.7265625" style="2" customWidth="1"/>
    <col min="10781" max="10781" width="14.7265625" style="2" bestFit="1" customWidth="1"/>
    <col min="10782" max="10782" width="17.7265625" style="2" bestFit="1" customWidth="1"/>
    <col min="10783" max="10783" width="17.26953125" style="2" bestFit="1" customWidth="1"/>
    <col min="10784" max="10784" width="15.26953125" style="2" bestFit="1" customWidth="1"/>
    <col min="10785" max="10785" width="17.7265625" style="2" bestFit="1" customWidth="1"/>
    <col min="10786" max="11001" width="9" style="2"/>
    <col min="11002" max="11002" width="8.1796875" style="2" customWidth="1"/>
    <col min="11003" max="11004" width="9" style="2" customWidth="1"/>
    <col min="11005" max="11005" width="17.1796875" style="2" customWidth="1"/>
    <col min="11006" max="11006" width="9" style="2" customWidth="1"/>
    <col min="11007" max="11007" width="12.54296875" style="2" customWidth="1"/>
    <col min="11008" max="11008" width="9" style="2" customWidth="1"/>
    <col min="11009" max="11009" width="11.453125" style="2" customWidth="1"/>
    <col min="11010" max="11010" width="11.1796875" style="2" customWidth="1"/>
    <col min="11011" max="11011" width="13.54296875" style="2" customWidth="1"/>
    <col min="11012" max="11012" width="11.26953125" style="2" customWidth="1"/>
    <col min="11013" max="11013" width="10.81640625" style="2" customWidth="1"/>
    <col min="11014" max="11014" width="12.26953125" style="2" customWidth="1"/>
    <col min="11015" max="11015" width="9" style="2" customWidth="1"/>
    <col min="11016" max="11016" width="7.7265625" style="2" customWidth="1"/>
    <col min="11017" max="11019" width="9" style="2"/>
    <col min="11020" max="11020" width="6.81640625" style="2" bestFit="1" customWidth="1"/>
    <col min="11021" max="11021" width="6.453125" style="2" bestFit="1" customWidth="1"/>
    <col min="11022" max="11022" width="7.81640625" style="2" bestFit="1" customWidth="1"/>
    <col min="11023" max="11023" width="7.54296875" style="2" bestFit="1" customWidth="1"/>
    <col min="11024" max="11024" width="9.453125" style="2" bestFit="1" customWidth="1"/>
    <col min="11025" max="11025" width="9.54296875" style="2" bestFit="1" customWidth="1"/>
    <col min="11026" max="11026" width="6.81640625" style="2" bestFit="1" customWidth="1"/>
    <col min="11027" max="11027" width="9" style="2"/>
    <col min="11028" max="11028" width="6.453125" style="2" bestFit="1" customWidth="1"/>
    <col min="11029" max="11029" width="11.1796875" style="2" customWidth="1"/>
    <col min="11030" max="11031" width="6.81640625" style="2" bestFit="1" customWidth="1"/>
    <col min="11032" max="11032" width="5.81640625" style="2" bestFit="1" customWidth="1"/>
    <col min="11033" max="11033" width="6.54296875" style="2" bestFit="1" customWidth="1"/>
    <col min="11034" max="11034" width="11.26953125" style="2" customWidth="1"/>
    <col min="11035" max="11035" width="9" style="2" customWidth="1"/>
    <col min="11036" max="11036" width="12.7265625" style="2" customWidth="1"/>
    <col min="11037" max="11037" width="14.7265625" style="2" bestFit="1" customWidth="1"/>
    <col min="11038" max="11038" width="17.7265625" style="2" bestFit="1" customWidth="1"/>
    <col min="11039" max="11039" width="17.26953125" style="2" bestFit="1" customWidth="1"/>
    <col min="11040" max="11040" width="15.26953125" style="2" bestFit="1" customWidth="1"/>
    <col min="11041" max="11041" width="17.7265625" style="2" bestFit="1" customWidth="1"/>
    <col min="11042" max="11257" width="9" style="2"/>
    <col min="11258" max="11258" width="8.1796875" style="2" customWidth="1"/>
    <col min="11259" max="11260" width="9" style="2" customWidth="1"/>
    <col min="11261" max="11261" width="17.1796875" style="2" customWidth="1"/>
    <col min="11262" max="11262" width="9" style="2" customWidth="1"/>
    <col min="11263" max="11263" width="12.54296875" style="2" customWidth="1"/>
    <col min="11264" max="11264" width="9" style="2" customWidth="1"/>
    <col min="11265" max="11265" width="11.453125" style="2" customWidth="1"/>
    <col min="11266" max="11266" width="11.1796875" style="2" customWidth="1"/>
    <col min="11267" max="11267" width="13.54296875" style="2" customWidth="1"/>
    <col min="11268" max="11268" width="11.26953125" style="2" customWidth="1"/>
    <col min="11269" max="11269" width="10.81640625" style="2" customWidth="1"/>
    <col min="11270" max="11270" width="12.26953125" style="2" customWidth="1"/>
    <col min="11271" max="11271" width="9" style="2" customWidth="1"/>
    <col min="11272" max="11272" width="7.7265625" style="2" customWidth="1"/>
    <col min="11273" max="11275" width="9" style="2"/>
    <col min="11276" max="11276" width="6.81640625" style="2" bestFit="1" customWidth="1"/>
    <col min="11277" max="11277" width="6.453125" style="2" bestFit="1" customWidth="1"/>
    <col min="11278" max="11278" width="7.81640625" style="2" bestFit="1" customWidth="1"/>
    <col min="11279" max="11279" width="7.54296875" style="2" bestFit="1" customWidth="1"/>
    <col min="11280" max="11280" width="9.453125" style="2" bestFit="1" customWidth="1"/>
    <col min="11281" max="11281" width="9.54296875" style="2" bestFit="1" customWidth="1"/>
    <col min="11282" max="11282" width="6.81640625" style="2" bestFit="1" customWidth="1"/>
    <col min="11283" max="11283" width="9" style="2"/>
    <col min="11284" max="11284" width="6.453125" style="2" bestFit="1" customWidth="1"/>
    <col min="11285" max="11285" width="11.1796875" style="2" customWidth="1"/>
    <col min="11286" max="11287" width="6.81640625" style="2" bestFit="1" customWidth="1"/>
    <col min="11288" max="11288" width="5.81640625" style="2" bestFit="1" customWidth="1"/>
    <col min="11289" max="11289" width="6.54296875" style="2" bestFit="1" customWidth="1"/>
    <col min="11290" max="11290" width="11.26953125" style="2" customWidth="1"/>
    <col min="11291" max="11291" width="9" style="2" customWidth="1"/>
    <col min="11292" max="11292" width="12.7265625" style="2" customWidth="1"/>
    <col min="11293" max="11293" width="14.7265625" style="2" bestFit="1" customWidth="1"/>
    <col min="11294" max="11294" width="17.7265625" style="2" bestFit="1" customWidth="1"/>
    <col min="11295" max="11295" width="17.26953125" style="2" bestFit="1" customWidth="1"/>
    <col min="11296" max="11296" width="15.26953125" style="2" bestFit="1" customWidth="1"/>
    <col min="11297" max="11297" width="17.7265625" style="2" bestFit="1" customWidth="1"/>
    <col min="11298" max="11513" width="9" style="2"/>
    <col min="11514" max="11514" width="8.1796875" style="2" customWidth="1"/>
    <col min="11515" max="11516" width="9" style="2" customWidth="1"/>
    <col min="11517" max="11517" width="17.1796875" style="2" customWidth="1"/>
    <col min="11518" max="11518" width="9" style="2" customWidth="1"/>
    <col min="11519" max="11519" width="12.54296875" style="2" customWidth="1"/>
    <col min="11520" max="11520" width="9" style="2" customWidth="1"/>
    <col min="11521" max="11521" width="11.453125" style="2" customWidth="1"/>
    <col min="11522" max="11522" width="11.1796875" style="2" customWidth="1"/>
    <col min="11523" max="11523" width="13.54296875" style="2" customWidth="1"/>
    <col min="11524" max="11524" width="11.26953125" style="2" customWidth="1"/>
    <col min="11525" max="11525" width="10.81640625" style="2" customWidth="1"/>
    <col min="11526" max="11526" width="12.26953125" style="2" customWidth="1"/>
    <col min="11527" max="11527" width="9" style="2" customWidth="1"/>
    <col min="11528" max="11528" width="7.7265625" style="2" customWidth="1"/>
    <col min="11529" max="11531" width="9" style="2"/>
    <col min="11532" max="11532" width="6.81640625" style="2" bestFit="1" customWidth="1"/>
    <col min="11533" max="11533" width="6.453125" style="2" bestFit="1" customWidth="1"/>
    <col min="11534" max="11534" width="7.81640625" style="2" bestFit="1" customWidth="1"/>
    <col min="11535" max="11535" width="7.54296875" style="2" bestFit="1" customWidth="1"/>
    <col min="11536" max="11536" width="9.453125" style="2" bestFit="1" customWidth="1"/>
    <col min="11537" max="11537" width="9.54296875" style="2" bestFit="1" customWidth="1"/>
    <col min="11538" max="11538" width="6.81640625" style="2" bestFit="1" customWidth="1"/>
    <col min="11539" max="11539" width="9" style="2"/>
    <col min="11540" max="11540" width="6.453125" style="2" bestFit="1" customWidth="1"/>
    <col min="11541" max="11541" width="11.1796875" style="2" customWidth="1"/>
    <col min="11542" max="11543" width="6.81640625" style="2" bestFit="1" customWidth="1"/>
    <col min="11544" max="11544" width="5.81640625" style="2" bestFit="1" customWidth="1"/>
    <col min="11545" max="11545" width="6.54296875" style="2" bestFit="1" customWidth="1"/>
    <col min="11546" max="11546" width="11.26953125" style="2" customWidth="1"/>
    <col min="11547" max="11547" width="9" style="2" customWidth="1"/>
    <col min="11548" max="11548" width="12.7265625" style="2" customWidth="1"/>
    <col min="11549" max="11549" width="14.7265625" style="2" bestFit="1" customWidth="1"/>
    <col min="11550" max="11550" width="17.7265625" style="2" bestFit="1" customWidth="1"/>
    <col min="11551" max="11551" width="17.26953125" style="2" bestFit="1" customWidth="1"/>
    <col min="11552" max="11552" width="15.26953125" style="2" bestFit="1" customWidth="1"/>
    <col min="11553" max="11553" width="17.7265625" style="2" bestFit="1" customWidth="1"/>
    <col min="11554" max="11769" width="9" style="2"/>
    <col min="11770" max="11770" width="8.1796875" style="2" customWidth="1"/>
    <col min="11771" max="11772" width="9" style="2" customWidth="1"/>
    <col min="11773" max="11773" width="17.1796875" style="2" customWidth="1"/>
    <col min="11774" max="11774" width="9" style="2" customWidth="1"/>
    <col min="11775" max="11775" width="12.54296875" style="2" customWidth="1"/>
    <col min="11776" max="11776" width="9" style="2" customWidth="1"/>
    <col min="11777" max="11777" width="11.453125" style="2" customWidth="1"/>
    <col min="11778" max="11778" width="11.1796875" style="2" customWidth="1"/>
    <col min="11779" max="11779" width="13.54296875" style="2" customWidth="1"/>
    <col min="11780" max="11780" width="11.26953125" style="2" customWidth="1"/>
    <col min="11781" max="11781" width="10.81640625" style="2" customWidth="1"/>
    <col min="11782" max="11782" width="12.26953125" style="2" customWidth="1"/>
    <col min="11783" max="11783" width="9" style="2" customWidth="1"/>
    <col min="11784" max="11784" width="7.7265625" style="2" customWidth="1"/>
    <col min="11785" max="11787" width="9" style="2"/>
    <col min="11788" max="11788" width="6.81640625" style="2" bestFit="1" customWidth="1"/>
    <col min="11789" max="11789" width="6.453125" style="2" bestFit="1" customWidth="1"/>
    <col min="11790" max="11790" width="7.81640625" style="2" bestFit="1" customWidth="1"/>
    <col min="11791" max="11791" width="7.54296875" style="2" bestFit="1" customWidth="1"/>
    <col min="11792" max="11792" width="9.453125" style="2" bestFit="1" customWidth="1"/>
    <col min="11793" max="11793" width="9.54296875" style="2" bestFit="1" customWidth="1"/>
    <col min="11794" max="11794" width="6.81640625" style="2" bestFit="1" customWidth="1"/>
    <col min="11795" max="11795" width="9" style="2"/>
    <col min="11796" max="11796" width="6.453125" style="2" bestFit="1" customWidth="1"/>
    <col min="11797" max="11797" width="11.1796875" style="2" customWidth="1"/>
    <col min="11798" max="11799" width="6.81640625" style="2" bestFit="1" customWidth="1"/>
    <col min="11800" max="11800" width="5.81640625" style="2" bestFit="1" customWidth="1"/>
    <col min="11801" max="11801" width="6.54296875" style="2" bestFit="1" customWidth="1"/>
    <col min="11802" max="11802" width="11.26953125" style="2" customWidth="1"/>
    <col min="11803" max="11803" width="9" style="2" customWidth="1"/>
    <col min="11804" max="11804" width="12.7265625" style="2" customWidth="1"/>
    <col min="11805" max="11805" width="14.7265625" style="2" bestFit="1" customWidth="1"/>
    <col min="11806" max="11806" width="17.7265625" style="2" bestFit="1" customWidth="1"/>
    <col min="11807" max="11807" width="17.26953125" style="2" bestFit="1" customWidth="1"/>
    <col min="11808" max="11808" width="15.26953125" style="2" bestFit="1" customWidth="1"/>
    <col min="11809" max="11809" width="17.7265625" style="2" bestFit="1" customWidth="1"/>
    <col min="11810" max="12025" width="9" style="2"/>
    <col min="12026" max="12026" width="8.1796875" style="2" customWidth="1"/>
    <col min="12027" max="12028" width="9" style="2" customWidth="1"/>
    <col min="12029" max="12029" width="17.1796875" style="2" customWidth="1"/>
    <col min="12030" max="12030" width="9" style="2" customWidth="1"/>
    <col min="12031" max="12031" width="12.54296875" style="2" customWidth="1"/>
    <col min="12032" max="12032" width="9" style="2" customWidth="1"/>
    <col min="12033" max="12033" width="11.453125" style="2" customWidth="1"/>
    <col min="12034" max="12034" width="11.1796875" style="2" customWidth="1"/>
    <col min="12035" max="12035" width="13.54296875" style="2" customWidth="1"/>
    <col min="12036" max="12036" width="11.26953125" style="2" customWidth="1"/>
    <col min="12037" max="12037" width="10.81640625" style="2" customWidth="1"/>
    <col min="12038" max="12038" width="12.26953125" style="2" customWidth="1"/>
    <col min="12039" max="12039" width="9" style="2" customWidth="1"/>
    <col min="12040" max="12040" width="7.7265625" style="2" customWidth="1"/>
    <col min="12041" max="12043" width="9" style="2"/>
    <col min="12044" max="12044" width="6.81640625" style="2" bestFit="1" customWidth="1"/>
    <col min="12045" max="12045" width="6.453125" style="2" bestFit="1" customWidth="1"/>
    <col min="12046" max="12046" width="7.81640625" style="2" bestFit="1" customWidth="1"/>
    <col min="12047" max="12047" width="7.54296875" style="2" bestFit="1" customWidth="1"/>
    <col min="12048" max="12048" width="9.453125" style="2" bestFit="1" customWidth="1"/>
    <col min="12049" max="12049" width="9.54296875" style="2" bestFit="1" customWidth="1"/>
    <col min="12050" max="12050" width="6.81640625" style="2" bestFit="1" customWidth="1"/>
    <col min="12051" max="12051" width="9" style="2"/>
    <col min="12052" max="12052" width="6.453125" style="2" bestFit="1" customWidth="1"/>
    <col min="12053" max="12053" width="11.1796875" style="2" customWidth="1"/>
    <col min="12054" max="12055" width="6.81640625" style="2" bestFit="1" customWidth="1"/>
    <col min="12056" max="12056" width="5.81640625" style="2" bestFit="1" customWidth="1"/>
    <col min="12057" max="12057" width="6.54296875" style="2" bestFit="1" customWidth="1"/>
    <col min="12058" max="12058" width="11.26953125" style="2" customWidth="1"/>
    <col min="12059" max="12059" width="9" style="2" customWidth="1"/>
    <col min="12060" max="12060" width="12.7265625" style="2" customWidth="1"/>
    <col min="12061" max="12061" width="14.7265625" style="2" bestFit="1" customWidth="1"/>
    <col min="12062" max="12062" width="17.7265625" style="2" bestFit="1" customWidth="1"/>
    <col min="12063" max="12063" width="17.26953125" style="2" bestFit="1" customWidth="1"/>
    <col min="12064" max="12064" width="15.26953125" style="2" bestFit="1" customWidth="1"/>
    <col min="12065" max="12065" width="17.7265625" style="2" bestFit="1" customWidth="1"/>
    <col min="12066" max="12281" width="9" style="2"/>
    <col min="12282" max="12282" width="8.1796875" style="2" customWidth="1"/>
    <col min="12283" max="12284" width="9" style="2" customWidth="1"/>
    <col min="12285" max="12285" width="17.1796875" style="2" customWidth="1"/>
    <col min="12286" max="12286" width="9" style="2" customWidth="1"/>
    <col min="12287" max="12287" width="12.54296875" style="2" customWidth="1"/>
    <col min="12288" max="12288" width="9" style="2" customWidth="1"/>
    <col min="12289" max="12289" width="11.453125" style="2" customWidth="1"/>
    <col min="12290" max="12290" width="11.1796875" style="2" customWidth="1"/>
    <col min="12291" max="12291" width="13.54296875" style="2" customWidth="1"/>
    <col min="12292" max="12292" width="11.26953125" style="2" customWidth="1"/>
    <col min="12293" max="12293" width="10.81640625" style="2" customWidth="1"/>
    <col min="12294" max="12294" width="12.26953125" style="2" customWidth="1"/>
    <col min="12295" max="12295" width="9" style="2" customWidth="1"/>
    <col min="12296" max="12296" width="7.7265625" style="2" customWidth="1"/>
    <col min="12297" max="12299" width="9" style="2"/>
    <col min="12300" max="12300" width="6.81640625" style="2" bestFit="1" customWidth="1"/>
    <col min="12301" max="12301" width="6.453125" style="2" bestFit="1" customWidth="1"/>
    <col min="12302" max="12302" width="7.81640625" style="2" bestFit="1" customWidth="1"/>
    <col min="12303" max="12303" width="7.54296875" style="2" bestFit="1" customWidth="1"/>
    <col min="12304" max="12304" width="9.453125" style="2" bestFit="1" customWidth="1"/>
    <col min="12305" max="12305" width="9.54296875" style="2" bestFit="1" customWidth="1"/>
    <col min="12306" max="12306" width="6.81640625" style="2" bestFit="1" customWidth="1"/>
    <col min="12307" max="12307" width="9" style="2"/>
    <col min="12308" max="12308" width="6.453125" style="2" bestFit="1" customWidth="1"/>
    <col min="12309" max="12309" width="11.1796875" style="2" customWidth="1"/>
    <col min="12310" max="12311" width="6.81640625" style="2" bestFit="1" customWidth="1"/>
    <col min="12312" max="12312" width="5.81640625" style="2" bestFit="1" customWidth="1"/>
    <col min="12313" max="12313" width="6.54296875" style="2" bestFit="1" customWidth="1"/>
    <col min="12314" max="12314" width="11.26953125" style="2" customWidth="1"/>
    <col min="12315" max="12315" width="9" style="2" customWidth="1"/>
    <col min="12316" max="12316" width="12.7265625" style="2" customWidth="1"/>
    <col min="12317" max="12317" width="14.7265625" style="2" bestFit="1" customWidth="1"/>
    <col min="12318" max="12318" width="17.7265625" style="2" bestFit="1" customWidth="1"/>
    <col min="12319" max="12319" width="17.26953125" style="2" bestFit="1" customWidth="1"/>
    <col min="12320" max="12320" width="15.26953125" style="2" bestFit="1" customWidth="1"/>
    <col min="12321" max="12321" width="17.7265625" style="2" bestFit="1" customWidth="1"/>
    <col min="12322" max="12537" width="9" style="2"/>
    <col min="12538" max="12538" width="8.1796875" style="2" customWidth="1"/>
    <col min="12539" max="12540" width="9" style="2" customWidth="1"/>
    <col min="12541" max="12541" width="17.1796875" style="2" customWidth="1"/>
    <col min="12542" max="12542" width="9" style="2" customWidth="1"/>
    <col min="12543" max="12543" width="12.54296875" style="2" customWidth="1"/>
    <col min="12544" max="12544" width="9" style="2" customWidth="1"/>
    <col min="12545" max="12545" width="11.453125" style="2" customWidth="1"/>
    <col min="12546" max="12546" width="11.1796875" style="2" customWidth="1"/>
    <col min="12547" max="12547" width="13.54296875" style="2" customWidth="1"/>
    <col min="12548" max="12548" width="11.26953125" style="2" customWidth="1"/>
    <col min="12549" max="12549" width="10.81640625" style="2" customWidth="1"/>
    <col min="12550" max="12550" width="12.26953125" style="2" customWidth="1"/>
    <col min="12551" max="12551" width="9" style="2" customWidth="1"/>
    <col min="12552" max="12552" width="7.7265625" style="2" customWidth="1"/>
    <col min="12553" max="12555" width="9" style="2"/>
    <col min="12556" max="12556" width="6.81640625" style="2" bestFit="1" customWidth="1"/>
    <col min="12557" max="12557" width="6.453125" style="2" bestFit="1" customWidth="1"/>
    <col min="12558" max="12558" width="7.81640625" style="2" bestFit="1" customWidth="1"/>
    <col min="12559" max="12559" width="7.54296875" style="2" bestFit="1" customWidth="1"/>
    <col min="12560" max="12560" width="9.453125" style="2" bestFit="1" customWidth="1"/>
    <col min="12561" max="12561" width="9.54296875" style="2" bestFit="1" customWidth="1"/>
    <col min="12562" max="12562" width="6.81640625" style="2" bestFit="1" customWidth="1"/>
    <col min="12563" max="12563" width="9" style="2"/>
    <col min="12564" max="12564" width="6.453125" style="2" bestFit="1" customWidth="1"/>
    <col min="12565" max="12565" width="11.1796875" style="2" customWidth="1"/>
    <col min="12566" max="12567" width="6.81640625" style="2" bestFit="1" customWidth="1"/>
    <col min="12568" max="12568" width="5.81640625" style="2" bestFit="1" customWidth="1"/>
    <col min="12569" max="12569" width="6.54296875" style="2" bestFit="1" customWidth="1"/>
    <col min="12570" max="12570" width="11.26953125" style="2" customWidth="1"/>
    <col min="12571" max="12571" width="9" style="2" customWidth="1"/>
    <col min="12572" max="12572" width="12.7265625" style="2" customWidth="1"/>
    <col min="12573" max="12573" width="14.7265625" style="2" bestFit="1" customWidth="1"/>
    <col min="12574" max="12574" width="17.7265625" style="2" bestFit="1" customWidth="1"/>
    <col min="12575" max="12575" width="17.26953125" style="2" bestFit="1" customWidth="1"/>
    <col min="12576" max="12576" width="15.26953125" style="2" bestFit="1" customWidth="1"/>
    <col min="12577" max="12577" width="17.7265625" style="2" bestFit="1" customWidth="1"/>
    <col min="12578" max="12793" width="9" style="2"/>
    <col min="12794" max="12794" width="8.1796875" style="2" customWidth="1"/>
    <col min="12795" max="12796" width="9" style="2" customWidth="1"/>
    <col min="12797" max="12797" width="17.1796875" style="2" customWidth="1"/>
    <col min="12798" max="12798" width="9" style="2" customWidth="1"/>
    <col min="12799" max="12799" width="12.54296875" style="2" customWidth="1"/>
    <col min="12800" max="12800" width="9" style="2" customWidth="1"/>
    <col min="12801" max="12801" width="11.453125" style="2" customWidth="1"/>
    <col min="12802" max="12802" width="11.1796875" style="2" customWidth="1"/>
    <col min="12803" max="12803" width="13.54296875" style="2" customWidth="1"/>
    <col min="12804" max="12804" width="11.26953125" style="2" customWidth="1"/>
    <col min="12805" max="12805" width="10.81640625" style="2" customWidth="1"/>
    <col min="12806" max="12806" width="12.26953125" style="2" customWidth="1"/>
    <col min="12807" max="12807" width="9" style="2" customWidth="1"/>
    <col min="12808" max="12808" width="7.7265625" style="2" customWidth="1"/>
    <col min="12809" max="12811" width="9" style="2"/>
    <col min="12812" max="12812" width="6.81640625" style="2" bestFit="1" customWidth="1"/>
    <col min="12813" max="12813" width="6.453125" style="2" bestFit="1" customWidth="1"/>
    <col min="12814" max="12814" width="7.81640625" style="2" bestFit="1" customWidth="1"/>
    <col min="12815" max="12815" width="7.54296875" style="2" bestFit="1" customWidth="1"/>
    <col min="12816" max="12816" width="9.453125" style="2" bestFit="1" customWidth="1"/>
    <col min="12817" max="12817" width="9.54296875" style="2" bestFit="1" customWidth="1"/>
    <col min="12818" max="12818" width="6.81640625" style="2" bestFit="1" customWidth="1"/>
    <col min="12819" max="12819" width="9" style="2"/>
    <col min="12820" max="12820" width="6.453125" style="2" bestFit="1" customWidth="1"/>
    <col min="12821" max="12821" width="11.1796875" style="2" customWidth="1"/>
    <col min="12822" max="12823" width="6.81640625" style="2" bestFit="1" customWidth="1"/>
    <col min="12824" max="12824" width="5.81640625" style="2" bestFit="1" customWidth="1"/>
    <col min="12825" max="12825" width="6.54296875" style="2" bestFit="1" customWidth="1"/>
    <col min="12826" max="12826" width="11.26953125" style="2" customWidth="1"/>
    <col min="12827" max="12827" width="9" style="2" customWidth="1"/>
    <col min="12828" max="12828" width="12.7265625" style="2" customWidth="1"/>
    <col min="12829" max="12829" width="14.7265625" style="2" bestFit="1" customWidth="1"/>
    <col min="12830" max="12830" width="17.7265625" style="2" bestFit="1" customWidth="1"/>
    <col min="12831" max="12831" width="17.26953125" style="2" bestFit="1" customWidth="1"/>
    <col min="12832" max="12832" width="15.26953125" style="2" bestFit="1" customWidth="1"/>
    <col min="12833" max="12833" width="17.7265625" style="2" bestFit="1" customWidth="1"/>
    <col min="12834" max="13049" width="9" style="2"/>
    <col min="13050" max="13050" width="8.1796875" style="2" customWidth="1"/>
    <col min="13051" max="13052" width="9" style="2" customWidth="1"/>
    <col min="13053" max="13053" width="17.1796875" style="2" customWidth="1"/>
    <col min="13054" max="13054" width="9" style="2" customWidth="1"/>
    <col min="13055" max="13055" width="12.54296875" style="2" customWidth="1"/>
    <col min="13056" max="13056" width="9" style="2" customWidth="1"/>
    <col min="13057" max="13057" width="11.453125" style="2" customWidth="1"/>
    <col min="13058" max="13058" width="11.1796875" style="2" customWidth="1"/>
    <col min="13059" max="13059" width="13.54296875" style="2" customWidth="1"/>
    <col min="13060" max="13060" width="11.26953125" style="2" customWidth="1"/>
    <col min="13061" max="13061" width="10.81640625" style="2" customWidth="1"/>
    <col min="13062" max="13062" width="12.26953125" style="2" customWidth="1"/>
    <col min="13063" max="13063" width="9" style="2" customWidth="1"/>
    <col min="13064" max="13064" width="7.7265625" style="2" customWidth="1"/>
    <col min="13065" max="13067" width="9" style="2"/>
    <col min="13068" max="13068" width="6.81640625" style="2" bestFit="1" customWidth="1"/>
    <col min="13069" max="13069" width="6.453125" style="2" bestFit="1" customWidth="1"/>
    <col min="13070" max="13070" width="7.81640625" style="2" bestFit="1" customWidth="1"/>
    <col min="13071" max="13071" width="7.54296875" style="2" bestFit="1" customWidth="1"/>
    <col min="13072" max="13072" width="9.453125" style="2" bestFit="1" customWidth="1"/>
    <col min="13073" max="13073" width="9.54296875" style="2" bestFit="1" customWidth="1"/>
    <col min="13074" max="13074" width="6.81640625" style="2" bestFit="1" customWidth="1"/>
    <col min="13075" max="13075" width="9" style="2"/>
    <col min="13076" max="13076" width="6.453125" style="2" bestFit="1" customWidth="1"/>
    <col min="13077" max="13077" width="11.1796875" style="2" customWidth="1"/>
    <col min="13078" max="13079" width="6.81640625" style="2" bestFit="1" customWidth="1"/>
    <col min="13080" max="13080" width="5.81640625" style="2" bestFit="1" customWidth="1"/>
    <col min="13081" max="13081" width="6.54296875" style="2" bestFit="1" customWidth="1"/>
    <col min="13082" max="13082" width="11.26953125" style="2" customWidth="1"/>
    <col min="13083" max="13083" width="9" style="2" customWidth="1"/>
    <col min="13084" max="13084" width="12.7265625" style="2" customWidth="1"/>
    <col min="13085" max="13085" width="14.7265625" style="2" bestFit="1" customWidth="1"/>
    <col min="13086" max="13086" width="17.7265625" style="2" bestFit="1" customWidth="1"/>
    <col min="13087" max="13087" width="17.26953125" style="2" bestFit="1" customWidth="1"/>
    <col min="13088" max="13088" width="15.26953125" style="2" bestFit="1" customWidth="1"/>
    <col min="13089" max="13089" width="17.7265625" style="2" bestFit="1" customWidth="1"/>
    <col min="13090" max="13305" width="9" style="2"/>
    <col min="13306" max="13306" width="8.1796875" style="2" customWidth="1"/>
    <col min="13307" max="13308" width="9" style="2" customWidth="1"/>
    <col min="13309" max="13309" width="17.1796875" style="2" customWidth="1"/>
    <col min="13310" max="13310" width="9" style="2" customWidth="1"/>
    <col min="13311" max="13311" width="12.54296875" style="2" customWidth="1"/>
    <col min="13312" max="13312" width="9" style="2" customWidth="1"/>
    <col min="13313" max="13313" width="11.453125" style="2" customWidth="1"/>
    <col min="13314" max="13314" width="11.1796875" style="2" customWidth="1"/>
    <col min="13315" max="13315" width="13.54296875" style="2" customWidth="1"/>
    <col min="13316" max="13316" width="11.26953125" style="2" customWidth="1"/>
    <col min="13317" max="13317" width="10.81640625" style="2" customWidth="1"/>
    <col min="13318" max="13318" width="12.26953125" style="2" customWidth="1"/>
    <col min="13319" max="13319" width="9" style="2" customWidth="1"/>
    <col min="13320" max="13320" width="7.7265625" style="2" customWidth="1"/>
    <col min="13321" max="13323" width="9" style="2"/>
    <col min="13324" max="13324" width="6.81640625" style="2" bestFit="1" customWidth="1"/>
    <col min="13325" max="13325" width="6.453125" style="2" bestFit="1" customWidth="1"/>
    <col min="13326" max="13326" width="7.81640625" style="2" bestFit="1" customWidth="1"/>
    <col min="13327" max="13327" width="7.54296875" style="2" bestFit="1" customWidth="1"/>
    <col min="13328" max="13328" width="9.453125" style="2" bestFit="1" customWidth="1"/>
    <col min="13329" max="13329" width="9.54296875" style="2" bestFit="1" customWidth="1"/>
    <col min="13330" max="13330" width="6.81640625" style="2" bestFit="1" customWidth="1"/>
    <col min="13331" max="13331" width="9" style="2"/>
    <col min="13332" max="13332" width="6.453125" style="2" bestFit="1" customWidth="1"/>
    <col min="13333" max="13333" width="11.1796875" style="2" customWidth="1"/>
    <col min="13334" max="13335" width="6.81640625" style="2" bestFit="1" customWidth="1"/>
    <col min="13336" max="13336" width="5.81640625" style="2" bestFit="1" customWidth="1"/>
    <col min="13337" max="13337" width="6.54296875" style="2" bestFit="1" customWidth="1"/>
    <col min="13338" max="13338" width="11.26953125" style="2" customWidth="1"/>
    <col min="13339" max="13339" width="9" style="2" customWidth="1"/>
    <col min="13340" max="13340" width="12.7265625" style="2" customWidth="1"/>
    <col min="13341" max="13341" width="14.7265625" style="2" bestFit="1" customWidth="1"/>
    <col min="13342" max="13342" width="17.7265625" style="2" bestFit="1" customWidth="1"/>
    <col min="13343" max="13343" width="17.26953125" style="2" bestFit="1" customWidth="1"/>
    <col min="13344" max="13344" width="15.26953125" style="2" bestFit="1" customWidth="1"/>
    <col min="13345" max="13345" width="17.7265625" style="2" bestFit="1" customWidth="1"/>
    <col min="13346" max="13561" width="9" style="2"/>
    <col min="13562" max="13562" width="8.1796875" style="2" customWidth="1"/>
    <col min="13563" max="13564" width="9" style="2" customWidth="1"/>
    <col min="13565" max="13565" width="17.1796875" style="2" customWidth="1"/>
    <col min="13566" max="13566" width="9" style="2" customWidth="1"/>
    <col min="13567" max="13567" width="12.54296875" style="2" customWidth="1"/>
    <col min="13568" max="13568" width="9" style="2" customWidth="1"/>
    <col min="13569" max="13569" width="11.453125" style="2" customWidth="1"/>
    <col min="13570" max="13570" width="11.1796875" style="2" customWidth="1"/>
    <col min="13571" max="13571" width="13.54296875" style="2" customWidth="1"/>
    <col min="13572" max="13572" width="11.26953125" style="2" customWidth="1"/>
    <col min="13573" max="13573" width="10.81640625" style="2" customWidth="1"/>
    <col min="13574" max="13574" width="12.26953125" style="2" customWidth="1"/>
    <col min="13575" max="13575" width="9" style="2" customWidth="1"/>
    <col min="13576" max="13576" width="7.7265625" style="2" customWidth="1"/>
    <col min="13577" max="13579" width="9" style="2"/>
    <col min="13580" max="13580" width="6.81640625" style="2" bestFit="1" customWidth="1"/>
    <col min="13581" max="13581" width="6.453125" style="2" bestFit="1" customWidth="1"/>
    <col min="13582" max="13582" width="7.81640625" style="2" bestFit="1" customWidth="1"/>
    <col min="13583" max="13583" width="7.54296875" style="2" bestFit="1" customWidth="1"/>
    <col min="13584" max="13584" width="9.453125" style="2" bestFit="1" customWidth="1"/>
    <col min="13585" max="13585" width="9.54296875" style="2" bestFit="1" customWidth="1"/>
    <col min="13586" max="13586" width="6.81640625" style="2" bestFit="1" customWidth="1"/>
    <col min="13587" max="13587" width="9" style="2"/>
    <col min="13588" max="13588" width="6.453125" style="2" bestFit="1" customWidth="1"/>
    <col min="13589" max="13589" width="11.1796875" style="2" customWidth="1"/>
    <col min="13590" max="13591" width="6.81640625" style="2" bestFit="1" customWidth="1"/>
    <col min="13592" max="13592" width="5.81640625" style="2" bestFit="1" customWidth="1"/>
    <col min="13593" max="13593" width="6.54296875" style="2" bestFit="1" customWidth="1"/>
    <col min="13594" max="13594" width="11.26953125" style="2" customWidth="1"/>
    <col min="13595" max="13595" width="9" style="2" customWidth="1"/>
    <col min="13596" max="13596" width="12.7265625" style="2" customWidth="1"/>
    <col min="13597" max="13597" width="14.7265625" style="2" bestFit="1" customWidth="1"/>
    <col min="13598" max="13598" width="17.7265625" style="2" bestFit="1" customWidth="1"/>
    <col min="13599" max="13599" width="17.26953125" style="2" bestFit="1" customWidth="1"/>
    <col min="13600" max="13600" width="15.26953125" style="2" bestFit="1" customWidth="1"/>
    <col min="13601" max="13601" width="17.7265625" style="2" bestFit="1" customWidth="1"/>
    <col min="13602" max="13817" width="9" style="2"/>
    <col min="13818" max="13818" width="8.1796875" style="2" customWidth="1"/>
    <col min="13819" max="13820" width="9" style="2" customWidth="1"/>
    <col min="13821" max="13821" width="17.1796875" style="2" customWidth="1"/>
    <col min="13822" max="13822" width="9" style="2" customWidth="1"/>
    <col min="13823" max="13823" width="12.54296875" style="2" customWidth="1"/>
    <col min="13824" max="13824" width="9" style="2" customWidth="1"/>
    <col min="13825" max="13825" width="11.453125" style="2" customWidth="1"/>
    <col min="13826" max="13826" width="11.1796875" style="2" customWidth="1"/>
    <col min="13827" max="13827" width="13.54296875" style="2" customWidth="1"/>
    <col min="13828" max="13828" width="11.26953125" style="2" customWidth="1"/>
    <col min="13829" max="13829" width="10.81640625" style="2" customWidth="1"/>
    <col min="13830" max="13830" width="12.26953125" style="2" customWidth="1"/>
    <col min="13831" max="13831" width="9" style="2" customWidth="1"/>
    <col min="13832" max="13832" width="7.7265625" style="2" customWidth="1"/>
    <col min="13833" max="13835" width="9" style="2"/>
    <col min="13836" max="13836" width="6.81640625" style="2" bestFit="1" customWidth="1"/>
    <col min="13837" max="13837" width="6.453125" style="2" bestFit="1" customWidth="1"/>
    <col min="13838" max="13838" width="7.81640625" style="2" bestFit="1" customWidth="1"/>
    <col min="13839" max="13839" width="7.54296875" style="2" bestFit="1" customWidth="1"/>
    <col min="13840" max="13840" width="9.453125" style="2" bestFit="1" customWidth="1"/>
    <col min="13841" max="13841" width="9.54296875" style="2" bestFit="1" customWidth="1"/>
    <col min="13842" max="13842" width="6.81640625" style="2" bestFit="1" customWidth="1"/>
    <col min="13843" max="13843" width="9" style="2"/>
    <col min="13844" max="13844" width="6.453125" style="2" bestFit="1" customWidth="1"/>
    <col min="13845" max="13845" width="11.1796875" style="2" customWidth="1"/>
    <col min="13846" max="13847" width="6.81640625" style="2" bestFit="1" customWidth="1"/>
    <col min="13848" max="13848" width="5.81640625" style="2" bestFit="1" customWidth="1"/>
    <col min="13849" max="13849" width="6.54296875" style="2" bestFit="1" customWidth="1"/>
    <col min="13850" max="13850" width="11.26953125" style="2" customWidth="1"/>
    <col min="13851" max="13851" width="9" style="2" customWidth="1"/>
    <col min="13852" max="13852" width="12.7265625" style="2" customWidth="1"/>
    <col min="13853" max="13853" width="14.7265625" style="2" bestFit="1" customWidth="1"/>
    <col min="13854" max="13854" width="17.7265625" style="2" bestFit="1" customWidth="1"/>
    <col min="13855" max="13855" width="17.26953125" style="2" bestFit="1" customWidth="1"/>
    <col min="13856" max="13856" width="15.26953125" style="2" bestFit="1" customWidth="1"/>
    <col min="13857" max="13857" width="17.7265625" style="2" bestFit="1" customWidth="1"/>
    <col min="13858" max="14073" width="9" style="2"/>
    <col min="14074" max="14074" width="8.1796875" style="2" customWidth="1"/>
    <col min="14075" max="14076" width="9" style="2" customWidth="1"/>
    <col min="14077" max="14077" width="17.1796875" style="2" customWidth="1"/>
    <col min="14078" max="14078" width="9" style="2" customWidth="1"/>
    <col min="14079" max="14079" width="12.54296875" style="2" customWidth="1"/>
    <col min="14080" max="14080" width="9" style="2" customWidth="1"/>
    <col min="14081" max="14081" width="11.453125" style="2" customWidth="1"/>
    <col min="14082" max="14082" width="11.1796875" style="2" customWidth="1"/>
    <col min="14083" max="14083" width="13.54296875" style="2" customWidth="1"/>
    <col min="14084" max="14084" width="11.26953125" style="2" customWidth="1"/>
    <col min="14085" max="14085" width="10.81640625" style="2" customWidth="1"/>
    <col min="14086" max="14086" width="12.26953125" style="2" customWidth="1"/>
    <col min="14087" max="14087" width="9" style="2" customWidth="1"/>
    <col min="14088" max="14088" width="7.7265625" style="2" customWidth="1"/>
    <col min="14089" max="14091" width="9" style="2"/>
    <col min="14092" max="14092" width="6.81640625" style="2" bestFit="1" customWidth="1"/>
    <col min="14093" max="14093" width="6.453125" style="2" bestFit="1" customWidth="1"/>
    <col min="14094" max="14094" width="7.81640625" style="2" bestFit="1" customWidth="1"/>
    <col min="14095" max="14095" width="7.54296875" style="2" bestFit="1" customWidth="1"/>
    <col min="14096" max="14096" width="9.453125" style="2" bestFit="1" customWidth="1"/>
    <col min="14097" max="14097" width="9.54296875" style="2" bestFit="1" customWidth="1"/>
    <col min="14098" max="14098" width="6.81640625" style="2" bestFit="1" customWidth="1"/>
    <col min="14099" max="14099" width="9" style="2"/>
    <col min="14100" max="14100" width="6.453125" style="2" bestFit="1" customWidth="1"/>
    <col min="14101" max="14101" width="11.1796875" style="2" customWidth="1"/>
    <col min="14102" max="14103" width="6.81640625" style="2" bestFit="1" customWidth="1"/>
    <col min="14104" max="14104" width="5.81640625" style="2" bestFit="1" customWidth="1"/>
    <col min="14105" max="14105" width="6.54296875" style="2" bestFit="1" customWidth="1"/>
    <col min="14106" max="14106" width="11.26953125" style="2" customWidth="1"/>
    <col min="14107" max="14107" width="9" style="2" customWidth="1"/>
    <col min="14108" max="14108" width="12.7265625" style="2" customWidth="1"/>
    <col min="14109" max="14109" width="14.7265625" style="2" bestFit="1" customWidth="1"/>
    <col min="14110" max="14110" width="17.7265625" style="2" bestFit="1" customWidth="1"/>
    <col min="14111" max="14111" width="17.26953125" style="2" bestFit="1" customWidth="1"/>
    <col min="14112" max="14112" width="15.26953125" style="2" bestFit="1" customWidth="1"/>
    <col min="14113" max="14113" width="17.7265625" style="2" bestFit="1" customWidth="1"/>
    <col min="14114" max="14329" width="9" style="2"/>
    <col min="14330" max="14330" width="8.1796875" style="2" customWidth="1"/>
    <col min="14331" max="14332" width="9" style="2" customWidth="1"/>
    <col min="14333" max="14333" width="17.1796875" style="2" customWidth="1"/>
    <col min="14334" max="14334" width="9" style="2" customWidth="1"/>
    <col min="14335" max="14335" width="12.54296875" style="2" customWidth="1"/>
    <col min="14336" max="14336" width="9" style="2" customWidth="1"/>
    <col min="14337" max="14337" width="11.453125" style="2" customWidth="1"/>
    <col min="14338" max="14338" width="11.1796875" style="2" customWidth="1"/>
    <col min="14339" max="14339" width="13.54296875" style="2" customWidth="1"/>
    <col min="14340" max="14340" width="11.26953125" style="2" customWidth="1"/>
    <col min="14341" max="14341" width="10.81640625" style="2" customWidth="1"/>
    <col min="14342" max="14342" width="12.26953125" style="2" customWidth="1"/>
    <col min="14343" max="14343" width="9" style="2" customWidth="1"/>
    <col min="14344" max="14344" width="7.7265625" style="2" customWidth="1"/>
    <col min="14345" max="14347" width="9" style="2"/>
    <col min="14348" max="14348" width="6.81640625" style="2" bestFit="1" customWidth="1"/>
    <col min="14349" max="14349" width="6.453125" style="2" bestFit="1" customWidth="1"/>
    <col min="14350" max="14350" width="7.81640625" style="2" bestFit="1" customWidth="1"/>
    <col min="14351" max="14351" width="7.54296875" style="2" bestFit="1" customWidth="1"/>
    <col min="14352" max="14352" width="9.453125" style="2" bestFit="1" customWidth="1"/>
    <col min="14353" max="14353" width="9.54296875" style="2" bestFit="1" customWidth="1"/>
    <col min="14354" max="14354" width="6.81640625" style="2" bestFit="1" customWidth="1"/>
    <col min="14355" max="14355" width="9" style="2"/>
    <col min="14356" max="14356" width="6.453125" style="2" bestFit="1" customWidth="1"/>
    <col min="14357" max="14357" width="11.1796875" style="2" customWidth="1"/>
    <col min="14358" max="14359" width="6.81640625" style="2" bestFit="1" customWidth="1"/>
    <col min="14360" max="14360" width="5.81640625" style="2" bestFit="1" customWidth="1"/>
    <col min="14361" max="14361" width="6.54296875" style="2" bestFit="1" customWidth="1"/>
    <col min="14362" max="14362" width="11.26953125" style="2" customWidth="1"/>
    <col min="14363" max="14363" width="9" style="2" customWidth="1"/>
    <col min="14364" max="14364" width="12.7265625" style="2" customWidth="1"/>
    <col min="14365" max="14365" width="14.7265625" style="2" bestFit="1" customWidth="1"/>
    <col min="14366" max="14366" width="17.7265625" style="2" bestFit="1" customWidth="1"/>
    <col min="14367" max="14367" width="17.26953125" style="2" bestFit="1" customWidth="1"/>
    <col min="14368" max="14368" width="15.26953125" style="2" bestFit="1" customWidth="1"/>
    <col min="14369" max="14369" width="17.7265625" style="2" bestFit="1" customWidth="1"/>
    <col min="14370" max="14585" width="9" style="2"/>
    <col min="14586" max="14586" width="8.1796875" style="2" customWidth="1"/>
    <col min="14587" max="14588" width="9" style="2" customWidth="1"/>
    <col min="14589" max="14589" width="17.1796875" style="2" customWidth="1"/>
    <col min="14590" max="14590" width="9" style="2" customWidth="1"/>
    <col min="14591" max="14591" width="12.54296875" style="2" customWidth="1"/>
    <col min="14592" max="14592" width="9" style="2" customWidth="1"/>
    <col min="14593" max="14593" width="11.453125" style="2" customWidth="1"/>
    <col min="14594" max="14594" width="11.1796875" style="2" customWidth="1"/>
    <col min="14595" max="14595" width="13.54296875" style="2" customWidth="1"/>
    <col min="14596" max="14596" width="11.26953125" style="2" customWidth="1"/>
    <col min="14597" max="14597" width="10.81640625" style="2" customWidth="1"/>
    <col min="14598" max="14598" width="12.26953125" style="2" customWidth="1"/>
    <col min="14599" max="14599" width="9" style="2" customWidth="1"/>
    <col min="14600" max="14600" width="7.7265625" style="2" customWidth="1"/>
    <col min="14601" max="14603" width="9" style="2"/>
    <col min="14604" max="14604" width="6.81640625" style="2" bestFit="1" customWidth="1"/>
    <col min="14605" max="14605" width="6.453125" style="2" bestFit="1" customWidth="1"/>
    <col min="14606" max="14606" width="7.81640625" style="2" bestFit="1" customWidth="1"/>
    <col min="14607" max="14607" width="7.54296875" style="2" bestFit="1" customWidth="1"/>
    <col min="14608" max="14608" width="9.453125" style="2" bestFit="1" customWidth="1"/>
    <col min="14609" max="14609" width="9.54296875" style="2" bestFit="1" customWidth="1"/>
    <col min="14610" max="14610" width="6.81640625" style="2" bestFit="1" customWidth="1"/>
    <col min="14611" max="14611" width="9" style="2"/>
    <col min="14612" max="14612" width="6.453125" style="2" bestFit="1" customWidth="1"/>
    <col min="14613" max="14613" width="11.1796875" style="2" customWidth="1"/>
    <col min="14614" max="14615" width="6.81640625" style="2" bestFit="1" customWidth="1"/>
    <col min="14616" max="14616" width="5.81640625" style="2" bestFit="1" customWidth="1"/>
    <col min="14617" max="14617" width="6.54296875" style="2" bestFit="1" customWidth="1"/>
    <col min="14618" max="14618" width="11.26953125" style="2" customWidth="1"/>
    <col min="14619" max="14619" width="9" style="2" customWidth="1"/>
    <col min="14620" max="14620" width="12.7265625" style="2" customWidth="1"/>
    <col min="14621" max="14621" width="14.7265625" style="2" bestFit="1" customWidth="1"/>
    <col min="14622" max="14622" width="17.7265625" style="2" bestFit="1" customWidth="1"/>
    <col min="14623" max="14623" width="17.26953125" style="2" bestFit="1" customWidth="1"/>
    <col min="14624" max="14624" width="15.26953125" style="2" bestFit="1" customWidth="1"/>
    <col min="14625" max="14625" width="17.7265625" style="2" bestFit="1" customWidth="1"/>
    <col min="14626" max="14841" width="9" style="2"/>
    <col min="14842" max="14842" width="8.1796875" style="2" customWidth="1"/>
    <col min="14843" max="14844" width="9" style="2" customWidth="1"/>
    <col min="14845" max="14845" width="17.1796875" style="2" customWidth="1"/>
    <col min="14846" max="14846" width="9" style="2" customWidth="1"/>
    <col min="14847" max="14847" width="12.54296875" style="2" customWidth="1"/>
    <col min="14848" max="14848" width="9" style="2" customWidth="1"/>
    <col min="14849" max="14849" width="11.453125" style="2" customWidth="1"/>
    <col min="14850" max="14850" width="11.1796875" style="2" customWidth="1"/>
    <col min="14851" max="14851" width="13.54296875" style="2" customWidth="1"/>
    <col min="14852" max="14852" width="11.26953125" style="2" customWidth="1"/>
    <col min="14853" max="14853" width="10.81640625" style="2" customWidth="1"/>
    <col min="14854" max="14854" width="12.26953125" style="2" customWidth="1"/>
    <col min="14855" max="14855" width="9" style="2" customWidth="1"/>
    <col min="14856" max="14856" width="7.7265625" style="2" customWidth="1"/>
    <col min="14857" max="14859" width="9" style="2"/>
    <col min="14860" max="14860" width="6.81640625" style="2" bestFit="1" customWidth="1"/>
    <col min="14861" max="14861" width="6.453125" style="2" bestFit="1" customWidth="1"/>
    <col min="14862" max="14862" width="7.81640625" style="2" bestFit="1" customWidth="1"/>
    <col min="14863" max="14863" width="7.54296875" style="2" bestFit="1" customWidth="1"/>
    <col min="14864" max="14864" width="9.453125" style="2" bestFit="1" customWidth="1"/>
    <col min="14865" max="14865" width="9.54296875" style="2" bestFit="1" customWidth="1"/>
    <col min="14866" max="14866" width="6.81640625" style="2" bestFit="1" customWidth="1"/>
    <col min="14867" max="14867" width="9" style="2"/>
    <col min="14868" max="14868" width="6.453125" style="2" bestFit="1" customWidth="1"/>
    <col min="14869" max="14869" width="11.1796875" style="2" customWidth="1"/>
    <col min="14870" max="14871" width="6.81640625" style="2" bestFit="1" customWidth="1"/>
    <col min="14872" max="14872" width="5.81640625" style="2" bestFit="1" customWidth="1"/>
    <col min="14873" max="14873" width="6.54296875" style="2" bestFit="1" customWidth="1"/>
    <col min="14874" max="14874" width="11.26953125" style="2" customWidth="1"/>
    <col min="14875" max="14875" width="9" style="2" customWidth="1"/>
    <col min="14876" max="14876" width="12.7265625" style="2" customWidth="1"/>
    <col min="14877" max="14877" width="14.7265625" style="2" bestFit="1" customWidth="1"/>
    <col min="14878" max="14878" width="17.7265625" style="2" bestFit="1" customWidth="1"/>
    <col min="14879" max="14879" width="17.26953125" style="2" bestFit="1" customWidth="1"/>
    <col min="14880" max="14880" width="15.26953125" style="2" bestFit="1" customWidth="1"/>
    <col min="14881" max="14881" width="17.7265625" style="2" bestFit="1" customWidth="1"/>
    <col min="14882" max="15097" width="9" style="2"/>
    <col min="15098" max="15098" width="8.1796875" style="2" customWidth="1"/>
    <col min="15099" max="15100" width="9" style="2" customWidth="1"/>
    <col min="15101" max="15101" width="17.1796875" style="2" customWidth="1"/>
    <col min="15102" max="15102" width="9" style="2" customWidth="1"/>
    <col min="15103" max="15103" width="12.54296875" style="2" customWidth="1"/>
    <col min="15104" max="15104" width="9" style="2" customWidth="1"/>
    <col min="15105" max="15105" width="11.453125" style="2" customWidth="1"/>
    <col min="15106" max="15106" width="11.1796875" style="2" customWidth="1"/>
    <col min="15107" max="15107" width="13.54296875" style="2" customWidth="1"/>
    <col min="15108" max="15108" width="11.26953125" style="2" customWidth="1"/>
    <col min="15109" max="15109" width="10.81640625" style="2" customWidth="1"/>
    <col min="15110" max="15110" width="12.26953125" style="2" customWidth="1"/>
    <col min="15111" max="15111" width="9" style="2" customWidth="1"/>
    <col min="15112" max="15112" width="7.7265625" style="2" customWidth="1"/>
    <col min="15113" max="15115" width="9" style="2"/>
    <col min="15116" max="15116" width="6.81640625" style="2" bestFit="1" customWidth="1"/>
    <col min="15117" max="15117" width="6.453125" style="2" bestFit="1" customWidth="1"/>
    <col min="15118" max="15118" width="7.81640625" style="2" bestFit="1" customWidth="1"/>
    <col min="15119" max="15119" width="7.54296875" style="2" bestFit="1" customWidth="1"/>
    <col min="15120" max="15120" width="9.453125" style="2" bestFit="1" customWidth="1"/>
    <col min="15121" max="15121" width="9.54296875" style="2" bestFit="1" customWidth="1"/>
    <col min="15122" max="15122" width="6.81640625" style="2" bestFit="1" customWidth="1"/>
    <col min="15123" max="15123" width="9" style="2"/>
    <col min="15124" max="15124" width="6.453125" style="2" bestFit="1" customWidth="1"/>
    <col min="15125" max="15125" width="11.1796875" style="2" customWidth="1"/>
    <col min="15126" max="15127" width="6.81640625" style="2" bestFit="1" customWidth="1"/>
    <col min="15128" max="15128" width="5.81640625" style="2" bestFit="1" customWidth="1"/>
    <col min="15129" max="15129" width="6.54296875" style="2" bestFit="1" customWidth="1"/>
    <col min="15130" max="15130" width="11.26953125" style="2" customWidth="1"/>
    <col min="15131" max="15131" width="9" style="2" customWidth="1"/>
    <col min="15132" max="15132" width="12.7265625" style="2" customWidth="1"/>
    <col min="15133" max="15133" width="14.7265625" style="2" bestFit="1" customWidth="1"/>
    <col min="15134" max="15134" width="17.7265625" style="2" bestFit="1" customWidth="1"/>
    <col min="15135" max="15135" width="17.26953125" style="2" bestFit="1" customWidth="1"/>
    <col min="15136" max="15136" width="15.26953125" style="2" bestFit="1" customWidth="1"/>
    <col min="15137" max="15137" width="17.7265625" style="2" bestFit="1" customWidth="1"/>
    <col min="15138" max="15353" width="9" style="2"/>
    <col min="15354" max="15354" width="8.1796875" style="2" customWidth="1"/>
    <col min="15355" max="15356" width="9" style="2" customWidth="1"/>
    <col min="15357" max="15357" width="17.1796875" style="2" customWidth="1"/>
    <col min="15358" max="15358" width="9" style="2" customWidth="1"/>
    <col min="15359" max="15359" width="12.54296875" style="2" customWidth="1"/>
    <col min="15360" max="15360" width="9" style="2" customWidth="1"/>
    <col min="15361" max="15361" width="11.453125" style="2" customWidth="1"/>
    <col min="15362" max="15362" width="11.1796875" style="2" customWidth="1"/>
    <col min="15363" max="15363" width="13.54296875" style="2" customWidth="1"/>
    <col min="15364" max="15364" width="11.26953125" style="2" customWidth="1"/>
    <col min="15365" max="15365" width="10.81640625" style="2" customWidth="1"/>
    <col min="15366" max="15366" width="12.26953125" style="2" customWidth="1"/>
    <col min="15367" max="15367" width="9" style="2" customWidth="1"/>
    <col min="15368" max="15368" width="7.7265625" style="2" customWidth="1"/>
    <col min="15369" max="15371" width="9" style="2"/>
    <col min="15372" max="15372" width="6.81640625" style="2" bestFit="1" customWidth="1"/>
    <col min="15373" max="15373" width="6.453125" style="2" bestFit="1" customWidth="1"/>
    <col min="15374" max="15374" width="7.81640625" style="2" bestFit="1" customWidth="1"/>
    <col min="15375" max="15375" width="7.54296875" style="2" bestFit="1" customWidth="1"/>
    <col min="15376" max="15376" width="9.453125" style="2" bestFit="1" customWidth="1"/>
    <col min="15377" max="15377" width="9.54296875" style="2" bestFit="1" customWidth="1"/>
    <col min="15378" max="15378" width="6.81640625" style="2" bestFit="1" customWidth="1"/>
    <col min="15379" max="15379" width="9" style="2"/>
    <col min="15380" max="15380" width="6.453125" style="2" bestFit="1" customWidth="1"/>
    <col min="15381" max="15381" width="11.1796875" style="2" customWidth="1"/>
    <col min="15382" max="15383" width="6.81640625" style="2" bestFit="1" customWidth="1"/>
    <col min="15384" max="15384" width="5.81640625" style="2" bestFit="1" customWidth="1"/>
    <col min="15385" max="15385" width="6.54296875" style="2" bestFit="1" customWidth="1"/>
    <col min="15386" max="15386" width="11.26953125" style="2" customWidth="1"/>
    <col min="15387" max="15387" width="9" style="2" customWidth="1"/>
    <col min="15388" max="15388" width="12.7265625" style="2" customWidth="1"/>
    <col min="15389" max="15389" width="14.7265625" style="2" bestFit="1" customWidth="1"/>
    <col min="15390" max="15390" width="17.7265625" style="2" bestFit="1" customWidth="1"/>
    <col min="15391" max="15391" width="17.26953125" style="2" bestFit="1" customWidth="1"/>
    <col min="15392" max="15392" width="15.26953125" style="2" bestFit="1" customWidth="1"/>
    <col min="15393" max="15393" width="17.7265625" style="2" bestFit="1" customWidth="1"/>
    <col min="15394" max="15609" width="9" style="2"/>
    <col min="15610" max="15610" width="8.1796875" style="2" customWidth="1"/>
    <col min="15611" max="15612" width="9" style="2" customWidth="1"/>
    <col min="15613" max="15613" width="17.1796875" style="2" customWidth="1"/>
    <col min="15614" max="15614" width="9" style="2" customWidth="1"/>
    <col min="15615" max="15615" width="12.54296875" style="2" customWidth="1"/>
    <col min="15616" max="15616" width="9" style="2" customWidth="1"/>
    <col min="15617" max="15617" width="11.453125" style="2" customWidth="1"/>
    <col min="15618" max="15618" width="11.1796875" style="2" customWidth="1"/>
    <col min="15619" max="15619" width="13.54296875" style="2" customWidth="1"/>
    <col min="15620" max="15620" width="11.26953125" style="2" customWidth="1"/>
    <col min="15621" max="15621" width="10.81640625" style="2" customWidth="1"/>
    <col min="15622" max="15622" width="12.26953125" style="2" customWidth="1"/>
    <col min="15623" max="15623" width="9" style="2" customWidth="1"/>
    <col min="15624" max="15624" width="7.7265625" style="2" customWidth="1"/>
    <col min="15625" max="15627" width="9" style="2"/>
    <col min="15628" max="15628" width="6.81640625" style="2" bestFit="1" customWidth="1"/>
    <col min="15629" max="15629" width="6.453125" style="2" bestFit="1" customWidth="1"/>
    <col min="15630" max="15630" width="7.81640625" style="2" bestFit="1" customWidth="1"/>
    <col min="15631" max="15631" width="7.54296875" style="2" bestFit="1" customWidth="1"/>
    <col min="15632" max="15632" width="9.453125" style="2" bestFit="1" customWidth="1"/>
    <col min="15633" max="15633" width="9.54296875" style="2" bestFit="1" customWidth="1"/>
    <col min="15634" max="15634" width="6.81640625" style="2" bestFit="1" customWidth="1"/>
    <col min="15635" max="15635" width="9" style="2"/>
    <col min="15636" max="15636" width="6.453125" style="2" bestFit="1" customWidth="1"/>
    <col min="15637" max="15637" width="11.1796875" style="2" customWidth="1"/>
    <col min="15638" max="15639" width="6.81640625" style="2" bestFit="1" customWidth="1"/>
    <col min="15640" max="15640" width="5.81640625" style="2" bestFit="1" customWidth="1"/>
    <col min="15641" max="15641" width="6.54296875" style="2" bestFit="1" customWidth="1"/>
    <col min="15642" max="15642" width="11.26953125" style="2" customWidth="1"/>
    <col min="15643" max="15643" width="9" style="2" customWidth="1"/>
    <col min="15644" max="15644" width="12.7265625" style="2" customWidth="1"/>
    <col min="15645" max="15645" width="14.7265625" style="2" bestFit="1" customWidth="1"/>
    <col min="15646" max="15646" width="17.7265625" style="2" bestFit="1" customWidth="1"/>
    <col min="15647" max="15647" width="17.26953125" style="2" bestFit="1" customWidth="1"/>
    <col min="15648" max="15648" width="15.26953125" style="2" bestFit="1" customWidth="1"/>
    <col min="15649" max="15649" width="17.7265625" style="2" bestFit="1" customWidth="1"/>
    <col min="15650" max="15865" width="9" style="2"/>
    <col min="15866" max="15866" width="8.1796875" style="2" customWidth="1"/>
    <col min="15867" max="15868" width="9" style="2" customWidth="1"/>
    <col min="15869" max="15869" width="17.1796875" style="2" customWidth="1"/>
    <col min="15870" max="15870" width="9" style="2" customWidth="1"/>
    <col min="15871" max="15871" width="12.54296875" style="2" customWidth="1"/>
    <col min="15872" max="15872" width="9" style="2" customWidth="1"/>
    <col min="15873" max="15873" width="11.453125" style="2" customWidth="1"/>
    <col min="15874" max="15874" width="11.1796875" style="2" customWidth="1"/>
    <col min="15875" max="15875" width="13.54296875" style="2" customWidth="1"/>
    <col min="15876" max="15876" width="11.26953125" style="2" customWidth="1"/>
    <col min="15877" max="15877" width="10.81640625" style="2" customWidth="1"/>
    <col min="15878" max="15878" width="12.26953125" style="2" customWidth="1"/>
    <col min="15879" max="15879" width="9" style="2" customWidth="1"/>
    <col min="15880" max="15880" width="7.7265625" style="2" customWidth="1"/>
    <col min="15881" max="15883" width="9" style="2"/>
    <col min="15884" max="15884" width="6.81640625" style="2" bestFit="1" customWidth="1"/>
    <col min="15885" max="15885" width="6.453125" style="2" bestFit="1" customWidth="1"/>
    <col min="15886" max="15886" width="7.81640625" style="2" bestFit="1" customWidth="1"/>
    <col min="15887" max="15887" width="7.54296875" style="2" bestFit="1" customWidth="1"/>
    <col min="15888" max="15888" width="9.453125" style="2" bestFit="1" customWidth="1"/>
    <col min="15889" max="15889" width="9.54296875" style="2" bestFit="1" customWidth="1"/>
    <col min="15890" max="15890" width="6.81640625" style="2" bestFit="1" customWidth="1"/>
    <col min="15891" max="15891" width="9" style="2"/>
    <col min="15892" max="15892" width="6.453125" style="2" bestFit="1" customWidth="1"/>
    <col min="15893" max="15893" width="11.1796875" style="2" customWidth="1"/>
    <col min="15894" max="15895" width="6.81640625" style="2" bestFit="1" customWidth="1"/>
    <col min="15896" max="15896" width="5.81640625" style="2" bestFit="1" customWidth="1"/>
    <col min="15897" max="15897" width="6.54296875" style="2" bestFit="1" customWidth="1"/>
    <col min="15898" max="15898" width="11.26953125" style="2" customWidth="1"/>
    <col min="15899" max="15899" width="9" style="2" customWidth="1"/>
    <col min="15900" max="15900" width="12.7265625" style="2" customWidth="1"/>
    <col min="15901" max="15901" width="14.7265625" style="2" bestFit="1" customWidth="1"/>
    <col min="15902" max="15902" width="17.7265625" style="2" bestFit="1" customWidth="1"/>
    <col min="15903" max="15903" width="17.26953125" style="2" bestFit="1" customWidth="1"/>
    <col min="15904" max="15904" width="15.26953125" style="2" bestFit="1" customWidth="1"/>
    <col min="15905" max="15905" width="17.7265625" style="2" bestFit="1" customWidth="1"/>
    <col min="15906" max="16121" width="9" style="2"/>
    <col min="16122" max="16122" width="8.1796875" style="2" customWidth="1"/>
    <col min="16123" max="16124" width="9" style="2" customWidth="1"/>
    <col min="16125" max="16125" width="17.1796875" style="2" customWidth="1"/>
    <col min="16126" max="16126" width="9" style="2" customWidth="1"/>
    <col min="16127" max="16127" width="12.54296875" style="2" customWidth="1"/>
    <col min="16128" max="16128" width="9" style="2" customWidth="1"/>
    <col min="16129" max="16129" width="11.453125" style="2" customWidth="1"/>
    <col min="16130" max="16130" width="11.1796875" style="2" customWidth="1"/>
    <col min="16131" max="16131" width="13.54296875" style="2" customWidth="1"/>
    <col min="16132" max="16132" width="11.26953125" style="2" customWidth="1"/>
    <col min="16133" max="16133" width="10.81640625" style="2" customWidth="1"/>
    <col min="16134" max="16134" width="12.26953125" style="2" customWidth="1"/>
    <col min="16135" max="16135" width="9" style="2" customWidth="1"/>
    <col min="16136" max="16136" width="7.7265625" style="2" customWidth="1"/>
    <col min="16137" max="16139" width="9" style="2"/>
    <col min="16140" max="16140" width="6.81640625" style="2" bestFit="1" customWidth="1"/>
    <col min="16141" max="16141" width="6.453125" style="2" bestFit="1" customWidth="1"/>
    <col min="16142" max="16142" width="7.81640625" style="2" bestFit="1" customWidth="1"/>
    <col min="16143" max="16143" width="7.54296875" style="2" bestFit="1" customWidth="1"/>
    <col min="16144" max="16144" width="9.453125" style="2" bestFit="1" customWidth="1"/>
    <col min="16145" max="16145" width="9.54296875" style="2" bestFit="1" customWidth="1"/>
    <col min="16146" max="16146" width="6.81640625" style="2" bestFit="1" customWidth="1"/>
    <col min="16147" max="16147" width="9" style="2"/>
    <col min="16148" max="16148" width="6.453125" style="2" bestFit="1" customWidth="1"/>
    <col min="16149" max="16149" width="11.1796875" style="2" customWidth="1"/>
    <col min="16150" max="16151" width="6.81640625" style="2" bestFit="1" customWidth="1"/>
    <col min="16152" max="16152" width="5.81640625" style="2" bestFit="1" customWidth="1"/>
    <col min="16153" max="16153" width="6.54296875" style="2" bestFit="1" customWidth="1"/>
    <col min="16154" max="16154" width="11.26953125" style="2" customWidth="1"/>
    <col min="16155" max="16155" width="9" style="2" customWidth="1"/>
    <col min="16156" max="16156" width="12.7265625" style="2" customWidth="1"/>
    <col min="16157" max="16157" width="14.7265625" style="2" bestFit="1" customWidth="1"/>
    <col min="16158" max="16158" width="17.7265625" style="2" bestFit="1" customWidth="1"/>
    <col min="16159" max="16159" width="17.26953125" style="2" bestFit="1" customWidth="1"/>
    <col min="16160" max="16160" width="15.26953125" style="2" bestFit="1" customWidth="1"/>
    <col min="16161" max="16161" width="17.7265625" style="2" bestFit="1" customWidth="1"/>
    <col min="16162" max="16384" width="9" style="2"/>
  </cols>
  <sheetData>
    <row r="1" spans="1:29" ht="45" customHeight="1" x14ac:dyDescent="0.35">
      <c r="A1" s="14" t="s">
        <v>51</v>
      </c>
    </row>
    <row r="2" spans="1:29" ht="20.25" customHeight="1" x14ac:dyDescent="0.35">
      <c r="A2" s="15" t="s">
        <v>19</v>
      </c>
    </row>
    <row r="3" spans="1:29" x14ac:dyDescent="0.35">
      <c r="A3" s="15" t="s">
        <v>166</v>
      </c>
    </row>
    <row r="4" spans="1:29" s="56" customFormat="1" ht="31.5" thickBot="1" x14ac:dyDescent="0.4">
      <c r="A4" s="54" t="s">
        <v>165</v>
      </c>
      <c r="B4" s="80" t="s">
        <v>168</v>
      </c>
      <c r="C4" s="80" t="s">
        <v>169</v>
      </c>
      <c r="D4" s="80" t="s">
        <v>170</v>
      </c>
      <c r="E4" s="80" t="s">
        <v>171</v>
      </c>
      <c r="F4" s="80" t="s">
        <v>44</v>
      </c>
      <c r="G4" s="80" t="s">
        <v>172</v>
      </c>
      <c r="H4" s="80" t="s">
        <v>173</v>
      </c>
      <c r="I4" s="80" t="s">
        <v>174</v>
      </c>
      <c r="J4" s="80" t="s">
        <v>175</v>
      </c>
      <c r="K4" s="80" t="s">
        <v>176</v>
      </c>
      <c r="L4" s="55" t="s">
        <v>177</v>
      </c>
      <c r="M4" s="55" t="s">
        <v>178</v>
      </c>
      <c r="N4" s="55" t="s">
        <v>179</v>
      </c>
      <c r="O4" s="55" t="s">
        <v>180</v>
      </c>
      <c r="P4" s="55" t="s">
        <v>181</v>
      </c>
      <c r="Q4" s="55" t="s">
        <v>182</v>
      </c>
      <c r="R4" s="55" t="s">
        <v>183</v>
      </c>
      <c r="S4" s="55" t="s">
        <v>184</v>
      </c>
      <c r="T4" s="55" t="s">
        <v>185</v>
      </c>
      <c r="U4" s="55" t="s">
        <v>186</v>
      </c>
      <c r="V4" s="55" t="s">
        <v>187</v>
      </c>
      <c r="W4" s="55" t="s">
        <v>188</v>
      </c>
      <c r="X4" s="55" t="s">
        <v>189</v>
      </c>
      <c r="Y4" s="98" t="s">
        <v>206</v>
      </c>
      <c r="Z4" s="98" t="s">
        <v>212</v>
      </c>
      <c r="AA4" s="98" t="s">
        <v>216</v>
      </c>
      <c r="AB4" s="98" t="s">
        <v>222</v>
      </c>
      <c r="AC4" s="98" t="s">
        <v>229</v>
      </c>
    </row>
    <row r="5" spans="1:29" x14ac:dyDescent="0.35">
      <c r="A5" s="20" t="s">
        <v>145</v>
      </c>
      <c r="B5" s="25">
        <f>+Quarter!B6+Quarter!C6+Quarter!D6+Quarter!E6</f>
        <v>6832</v>
      </c>
      <c r="C5" s="25">
        <f>+Quarter!F6+Quarter!G6+Quarter!H6+Quarter!I6</f>
        <v>6504</v>
      </c>
      <c r="D5" s="25">
        <f>+Quarter!J6+Quarter!K6+Quarter!L6+Quarter!M6</f>
        <v>6743.19</v>
      </c>
      <c r="E5" s="25">
        <f>+Quarter!N6+Quarter!O6+Quarter!P6+Quarter!Q6</f>
        <v>5920.98</v>
      </c>
      <c r="F5" s="25">
        <f>+Quarter!R6+Quarter!S6+Quarter!T6+Quarter!U6</f>
        <v>4989.7</v>
      </c>
      <c r="G5" s="25">
        <f>+Quarter!V6+Quarter!W6+Quarter!X6+Quarter!Y6</f>
        <v>4993.1499999999996</v>
      </c>
      <c r="H5" s="25">
        <f>+Quarter!Z6+Quarter!AA6+Quarter!AB6+Quarter!AC6</f>
        <v>4652.72</v>
      </c>
      <c r="I5" s="25">
        <f>SUM(Quarter!AD6:AG6)</f>
        <v>4621.7700000000004</v>
      </c>
      <c r="J5" s="25">
        <f>SUM(Quarter!AH6:AK6)</f>
        <v>4889.4699999999993</v>
      </c>
      <c r="K5" s="25">
        <f>SUM(Quarter!AL6:AO6)</f>
        <v>4703.4799999999996</v>
      </c>
      <c r="L5" s="25">
        <f>SUM(Quarter!AP6:AS6)</f>
        <v>4660.9699999999993</v>
      </c>
      <c r="M5" s="25">
        <f>SUM(Quarter!AT6:AW6)</f>
        <v>3995.58</v>
      </c>
      <c r="N5" s="25">
        <f>SUM(Quarter!AX6:BA6)</f>
        <v>4340.3999999999996</v>
      </c>
      <c r="O5" s="25">
        <f>SUM(Quarter!BB6:BE6)</f>
        <v>4341.99</v>
      </c>
      <c r="P5" s="25">
        <f>SUM(Quarter!BF6:BI6)</f>
        <v>4000.45</v>
      </c>
      <c r="Q5" s="25">
        <f>SUM(Quarter!BJ6:BM6)</f>
        <v>4136.07</v>
      </c>
      <c r="R5" s="25">
        <f>SUM(Quarter!BN6:BQ6)</f>
        <v>3906.41</v>
      </c>
      <c r="S5" s="25">
        <f>SUM(Quarter!BR6:BU6)</f>
        <v>2965.04</v>
      </c>
      <c r="T5" s="25">
        <f>SUM(Quarter!BV6:BY6)</f>
        <v>1592.9099999999999</v>
      </c>
      <c r="U5" s="25">
        <f>SUM(Quarter!BZ6:CC6)</f>
        <v>1579.97</v>
      </c>
      <c r="V5" s="25">
        <f>SUM(Quarter!CD6:CG6)</f>
        <v>1477.43</v>
      </c>
      <c r="W5" s="25">
        <f>SUM(Quarter!CH6:CK6)</f>
        <v>1496.37</v>
      </c>
      <c r="X5" s="25">
        <f>SUM(Quarter!CL6:CO6)</f>
        <v>1416.6399999999999</v>
      </c>
      <c r="Y5" s="25">
        <f>SUM(Quarter!CP6:CS6)</f>
        <v>1320.75</v>
      </c>
      <c r="Z5" s="25">
        <f>SUM(Quarter!CT6:CW6)</f>
        <v>1043.3500000000001</v>
      </c>
      <c r="AA5" s="25">
        <f>SUM(Quarter!CX6:DA6)</f>
        <v>705.59999999999991</v>
      </c>
      <c r="AB5" s="25">
        <f>SUM(Quarter!DB6:DE6)</f>
        <v>290.28000000000003</v>
      </c>
      <c r="AC5" s="25">
        <f>SUM(Quarter!DF6:DI6)</f>
        <v>149.17000000000002</v>
      </c>
    </row>
    <row r="6" spans="1:29" x14ac:dyDescent="0.35">
      <c r="A6" s="35" t="s">
        <v>146</v>
      </c>
      <c r="B6" s="25">
        <f>+Quarter!B7+Quarter!C7+Quarter!D7+Quarter!E7</f>
        <v>6178</v>
      </c>
      <c r="C6" s="25">
        <f>+Quarter!F7+Quarter!G7+Quarter!H7+Quarter!I7</f>
        <v>5837</v>
      </c>
      <c r="D6" s="25">
        <f>+Quarter!J7+Quarter!K7+Quarter!L7+Quarter!M7</f>
        <v>6057.7999999999993</v>
      </c>
      <c r="E6" s="25">
        <f>+Quarter!N7+Quarter!O7+Quarter!P7+Quarter!Q7</f>
        <v>5224.26</v>
      </c>
      <c r="F6" s="25">
        <f>+Quarter!R7+Quarter!S7+Quarter!T7+Quarter!U7</f>
        <v>4335.34</v>
      </c>
      <c r="G6" s="25">
        <f>+Quarter!V7+Quarter!W7+Quarter!X7+Quarter!Y7</f>
        <v>4285.9000000000005</v>
      </c>
      <c r="H6" s="25">
        <f>+Quarter!Z7+Quarter!AA7+Quarter!AB7+Quarter!AC7</f>
        <v>4037.51</v>
      </c>
      <c r="I6" s="25">
        <f>SUM(Quarter!AD7:AG7)</f>
        <v>4104.71</v>
      </c>
      <c r="J6" s="25">
        <f>SUM(Quarter!AH7:AK7)</f>
        <v>4383.95</v>
      </c>
      <c r="K6" s="25">
        <f>SUM(Quarter!AL7:AO7)</f>
        <v>4451.33</v>
      </c>
      <c r="L6" s="25">
        <f>SUM(Quarter!AP7:AS7)</f>
        <v>4324.3700000000008</v>
      </c>
      <c r="M6" s="25">
        <f>SUM(Quarter!AT7:AW7)</f>
        <v>3663.4800000000005</v>
      </c>
      <c r="N6" s="25">
        <f>SUM(Quarter!AX7:BA7)</f>
        <v>3990.3500000000004</v>
      </c>
      <c r="O6" s="25">
        <f>SUM(Quarter!BB7:BE7)</f>
        <v>4021.18</v>
      </c>
      <c r="P6" s="25">
        <f>SUM(Quarter!BF7:BI7)</f>
        <v>3712.14</v>
      </c>
      <c r="Q6" s="25">
        <f>SUM(Quarter!BJ7:BM7)</f>
        <v>3768.5699999999997</v>
      </c>
      <c r="R6" s="25">
        <f>SUM(Quarter!BN7:BQ7)</f>
        <v>3601.46</v>
      </c>
      <c r="S6" s="25">
        <f>SUM(Quarter!BR7:BU7)</f>
        <v>2716.31</v>
      </c>
      <c r="T6" s="25">
        <f>SUM(Quarter!BV7:BY7)</f>
        <v>1331.75</v>
      </c>
      <c r="U6" s="25">
        <f>SUM(Quarter!BZ7:CC7)</f>
        <v>1360.9099999999999</v>
      </c>
      <c r="V6" s="25">
        <f>SUM(Quarter!CD7:CG7)</f>
        <v>1263.06</v>
      </c>
      <c r="W6" s="25">
        <f>SUM(Quarter!CH7:CK7)</f>
        <v>1295.45</v>
      </c>
      <c r="X6" s="25">
        <f>SUM(Quarter!CL7:CO7)</f>
        <v>1202.68</v>
      </c>
      <c r="Y6" s="25">
        <f>SUM(Quarter!CP7:CS7)</f>
        <v>1104.01</v>
      </c>
      <c r="Z6" s="25">
        <f>SUM(Quarter!CT7:CW7)</f>
        <v>822.79000000000008</v>
      </c>
      <c r="AA6" s="25">
        <f>SUM(Quarter!CX7:DA7)</f>
        <v>503.38</v>
      </c>
      <c r="AB6" s="25">
        <f>SUM(Quarter!DB7:DE7)</f>
        <v>29.04</v>
      </c>
      <c r="AC6" s="25">
        <f>SUM(Quarter!DF7:DI7)</f>
        <v>0</v>
      </c>
    </row>
    <row r="7" spans="1:29" x14ac:dyDescent="0.35">
      <c r="A7" s="35" t="s">
        <v>147</v>
      </c>
      <c r="B7" s="25">
        <f>+Quarter!B8+Quarter!C8+Quarter!D8+Quarter!E8</f>
        <v>38</v>
      </c>
      <c r="C7" s="25">
        <f>+Quarter!F8+Quarter!G8+Quarter!H8+Quarter!I8</f>
        <v>33</v>
      </c>
      <c r="D7" s="25">
        <f>+Quarter!J8+Quarter!K8+Quarter!L8+Quarter!M8</f>
        <v>148.58000000000001</v>
      </c>
      <c r="E7" s="25">
        <f>+Quarter!N8+Quarter!O8+Quarter!P8+Quarter!Q8</f>
        <v>210.13</v>
      </c>
      <c r="F7" s="25">
        <f>+Quarter!R8+Quarter!S8+Quarter!T8+Quarter!U8</f>
        <v>223.86</v>
      </c>
      <c r="G7" s="25">
        <f>+Quarter!V8+Quarter!W8+Quarter!X8+Quarter!Y8</f>
        <v>314.86</v>
      </c>
      <c r="H7" s="25">
        <f>+Quarter!Z8+Quarter!AA8+Quarter!AB8+Quarter!AC8</f>
        <v>297.67</v>
      </c>
      <c r="I7" s="25">
        <f>SUM(Quarter!AD8:AG8)</f>
        <v>259.5</v>
      </c>
      <c r="J7" s="25">
        <f>SUM(Quarter!AH8:AK8)</f>
        <v>245.09</v>
      </c>
      <c r="K7" s="25">
        <f>SUM(Quarter!AL8:AO8)</f>
        <v>25.310000000000002</v>
      </c>
      <c r="L7" s="25">
        <f>SUM(Quarter!AP8:AS8)</f>
        <v>34.620000000000005</v>
      </c>
      <c r="M7" s="25">
        <f>SUM(Quarter!AT8:AW8)</f>
        <v>29.240000000000002</v>
      </c>
      <c r="N7" s="25">
        <f>SUM(Quarter!AX8:BA8)</f>
        <v>32.33</v>
      </c>
      <c r="O7" s="25">
        <f>SUM(Quarter!BB8:BE8)</f>
        <v>31.36</v>
      </c>
      <c r="P7" s="25">
        <f>SUM(Quarter!BF8:BI8)</f>
        <v>30.73</v>
      </c>
      <c r="Q7" s="25">
        <f>SUM(Quarter!BJ8:BM8)</f>
        <v>31.72</v>
      </c>
      <c r="R7" s="25">
        <f>SUM(Quarter!BN8:BQ8)</f>
        <v>30.88</v>
      </c>
      <c r="S7" s="25">
        <f>SUM(Quarter!BR8:BU8)</f>
        <v>17.93</v>
      </c>
      <c r="T7" s="25">
        <f>SUM(Quarter!BV8:BY8)</f>
        <v>15.999999999999998</v>
      </c>
      <c r="U7" s="25">
        <f>SUM(Quarter!BZ8:CC8)</f>
        <v>17.899999999999999</v>
      </c>
      <c r="V7" s="25">
        <f>SUM(Quarter!CD8:CG8)</f>
        <v>17.18</v>
      </c>
      <c r="W7" s="25">
        <f>SUM(Quarter!CH8:CK8)</f>
        <v>18.57</v>
      </c>
      <c r="X7" s="25">
        <f>SUM(Quarter!CL8:CO8)</f>
        <v>15.56</v>
      </c>
      <c r="Y7" s="25">
        <f>SUM(Quarter!CP8:CS8)</f>
        <v>14.959999999999999</v>
      </c>
      <c r="Z7" s="25">
        <f>SUM(Quarter!CT8:CW8)</f>
        <v>16.91</v>
      </c>
      <c r="AA7" s="25">
        <f>SUM(Quarter!CX8:DA8)</f>
        <v>20.61</v>
      </c>
      <c r="AB7" s="25">
        <f>SUM(Quarter!DB8:DE8)</f>
        <v>68.69</v>
      </c>
      <c r="AC7" s="25">
        <f>SUM(Quarter!DF8:DI8)</f>
        <v>0</v>
      </c>
    </row>
    <row r="8" spans="1:29" x14ac:dyDescent="0.35">
      <c r="A8" s="35" t="s">
        <v>148</v>
      </c>
      <c r="B8" s="25">
        <f>+Quarter!B9+Quarter!C9+Quarter!D9+Quarter!E9</f>
        <v>616</v>
      </c>
      <c r="C8" s="25">
        <f>+Quarter!F9+Quarter!G9+Quarter!H9+Quarter!I9</f>
        <v>634</v>
      </c>
      <c r="D8" s="25">
        <f>+Quarter!J9+Quarter!K9+Quarter!L9+Quarter!M9</f>
        <v>536.79999999999995</v>
      </c>
      <c r="E8" s="25">
        <f>+Quarter!N9+Quarter!O9+Quarter!P9+Quarter!Q9</f>
        <v>486.59000000000003</v>
      </c>
      <c r="F8" s="25">
        <f>+Quarter!R9+Quarter!S9+Quarter!T9+Quarter!U9</f>
        <v>430.5</v>
      </c>
      <c r="G8" s="25">
        <f>+Quarter!V9+Quarter!W9+Quarter!X9+Quarter!Y9</f>
        <v>392.4</v>
      </c>
      <c r="H8" s="25">
        <f>+Quarter!Z9+Quarter!AA9+Quarter!AB9+Quarter!AC9</f>
        <v>317.53999999999996</v>
      </c>
      <c r="I8" s="25">
        <f>SUM(Quarter!AD9:AG9)</f>
        <v>257.54999999999995</v>
      </c>
      <c r="J8" s="25">
        <f>SUM(Quarter!AH9:AK9)</f>
        <v>260.42</v>
      </c>
      <c r="K8" s="25">
        <f>SUM(Quarter!AL9:AO9)</f>
        <v>226.83</v>
      </c>
      <c r="L8" s="25">
        <f>SUM(Quarter!AP9:AS9)</f>
        <v>302</v>
      </c>
      <c r="M8" s="25">
        <f>SUM(Quarter!AT9:AW9)</f>
        <v>302.84000000000003</v>
      </c>
      <c r="N8" s="25">
        <f>SUM(Quarter!AX9:BA9)</f>
        <v>317.73</v>
      </c>
      <c r="O8" s="25">
        <f>SUM(Quarter!BB9:BE9)</f>
        <v>289.45</v>
      </c>
      <c r="P8" s="25">
        <f>SUM(Quarter!BF9:BI9)</f>
        <v>257.58</v>
      </c>
      <c r="Q8" s="25">
        <f>SUM(Quarter!BJ9:BM9)</f>
        <v>335.78</v>
      </c>
      <c r="R8" s="25">
        <f>SUM(Quarter!BN9:BQ9)</f>
        <v>274.06</v>
      </c>
      <c r="S8" s="25">
        <f>SUM(Quarter!BR9:BU9)</f>
        <v>230.83</v>
      </c>
      <c r="T8" s="25">
        <f>SUM(Quarter!BV9:BY9)</f>
        <v>245.14999999999998</v>
      </c>
      <c r="U8" s="25">
        <f>SUM(Quarter!BZ9:CC9)</f>
        <v>201.16</v>
      </c>
      <c r="V8" s="25">
        <f>SUM(Quarter!CD9:CG9)</f>
        <v>197.19</v>
      </c>
      <c r="W8" s="25">
        <f>SUM(Quarter!CH9:CK9)</f>
        <v>182.35000000000002</v>
      </c>
      <c r="X8" s="25">
        <f>SUM(Quarter!CL9:CO9)</f>
        <v>198.39999999999998</v>
      </c>
      <c r="Y8" s="25">
        <f>SUM(Quarter!CP9:CS9)</f>
        <v>201.76000000000002</v>
      </c>
      <c r="Z8" s="25">
        <f>SUM(Quarter!CT9:CW9)</f>
        <v>203.65</v>
      </c>
      <c r="AA8" s="25">
        <f>SUM(Quarter!CX9:DA9)</f>
        <v>181.61</v>
      </c>
      <c r="AB8" s="25">
        <f>SUM(Quarter!DB9:DE9)</f>
        <v>192.55</v>
      </c>
      <c r="AC8" s="25">
        <f>SUM(Quarter!DF9:DI9)</f>
        <v>149.17000000000002</v>
      </c>
    </row>
    <row r="9" spans="1:29" x14ac:dyDescent="0.35">
      <c r="A9" s="20" t="s">
        <v>149</v>
      </c>
      <c r="B9" s="25">
        <f>+Quarter!B10+Quarter!C10+Quarter!D10+Quarter!E10</f>
        <v>841.48</v>
      </c>
      <c r="C9" s="25">
        <f>+Quarter!F10+Quarter!G10+Quarter!H10+Quarter!I10</f>
        <v>437.68</v>
      </c>
      <c r="D9" s="25">
        <f>+Quarter!J10+Quarter!K10+Quarter!L10+Quarter!M10</f>
        <v>496.56</v>
      </c>
      <c r="E9" s="25">
        <f>+Quarter!N10+Quarter!O10+Quarter!P10+Quarter!Q10</f>
        <v>165.31</v>
      </c>
      <c r="F9" s="25">
        <f>+Quarter!R10+Quarter!S10+Quarter!T10+Quarter!U10</f>
        <v>255.02999999999997</v>
      </c>
      <c r="G9" s="25">
        <f>+Quarter!V10+Quarter!W10+Quarter!X10+Quarter!Y10</f>
        <v>982.51</v>
      </c>
      <c r="H9" s="25">
        <f>+Quarter!Z10+Quarter!AA10+Quarter!AB10+Quarter!AC10</f>
        <v>1050.6500000000001</v>
      </c>
      <c r="I9" s="25">
        <f>SUM(Quarter!AD10:AG10)</f>
        <v>914.76</v>
      </c>
      <c r="J9" s="25">
        <f>SUM(Quarter!AH10:AK10)</f>
        <v>1019.1200000000001</v>
      </c>
      <c r="K9" s="25">
        <f>SUM(Quarter!AL10:AO10)</f>
        <v>1082.6300000000001</v>
      </c>
      <c r="L9" s="25">
        <f>SUM(Quarter!AP10:AS10)</f>
        <v>738.31999999999994</v>
      </c>
      <c r="M9" s="25">
        <f>SUM(Quarter!AT10:AW10)</f>
        <v>183.87</v>
      </c>
      <c r="N9" s="25">
        <f>SUM(Quarter!AX10:BA10)</f>
        <v>122.63</v>
      </c>
      <c r="O9" s="25">
        <f>SUM(Quarter!BB10:BE10)</f>
        <v>46.980000000000004</v>
      </c>
      <c r="P9" s="25">
        <f>SUM(Quarter!BF10:BI10)</f>
        <v>207.27</v>
      </c>
      <c r="Q9" s="25">
        <f>SUM(Quarter!BJ10:BM10)</f>
        <v>833.58</v>
      </c>
      <c r="R9" s="25">
        <f>SUM(Quarter!BN10:BQ10)</f>
        <v>939.86</v>
      </c>
      <c r="S9" s="25">
        <f>SUM(Quarter!BR10:BU10)</f>
        <v>1132.08</v>
      </c>
      <c r="T9" s="25">
        <f>SUM(Quarter!BV10:BY10)</f>
        <v>1250.55</v>
      </c>
      <c r="U9" s="25">
        <f>SUM(Quarter!BZ10:CC10)</f>
        <v>999.95</v>
      </c>
      <c r="V9" s="25">
        <f>SUM(Quarter!CD10:CG10)</f>
        <v>1002.8199999999999</v>
      </c>
      <c r="W9" s="25">
        <f>SUM(Quarter!CH10:CK10)</f>
        <v>874.93000000000006</v>
      </c>
      <c r="X9" s="25">
        <f>SUM(Quarter!CL10:CO10)</f>
        <v>1141.2600000000002</v>
      </c>
      <c r="Y9" s="25">
        <f>SUM(Quarter!CP10:CS10)</f>
        <v>1096.46</v>
      </c>
      <c r="Z9" s="25">
        <f>SUM(Quarter!CT10:CW10)</f>
        <v>1231.43</v>
      </c>
      <c r="AA9" s="25">
        <f>SUM(Quarter!CX10:DA10)</f>
        <v>1637.3799999999999</v>
      </c>
      <c r="AB9" s="25">
        <f>SUM(Quarter!DB10:DE10)</f>
        <v>1359.23</v>
      </c>
      <c r="AC9" s="25">
        <f>SUM(Quarter!DF10:DI10)</f>
        <v>901.79999999999984</v>
      </c>
    </row>
    <row r="10" spans="1:29" x14ac:dyDescent="0.35">
      <c r="A10" s="20" t="s">
        <v>150</v>
      </c>
      <c r="B10" s="25">
        <f>+Quarter!B11+Quarter!C11+Quarter!D11+Quarter!E11</f>
        <v>344.78000000000003</v>
      </c>
      <c r="C10" s="25">
        <f>+Quarter!F11+Quarter!G11+Quarter!H11+Quarter!I11</f>
        <v>295.72000000000003</v>
      </c>
      <c r="D10" s="25">
        <f>+Quarter!J11+Quarter!K11+Quarter!L11+Quarter!M11</f>
        <v>460.26</v>
      </c>
      <c r="E10" s="25">
        <f>+Quarter!N11+Quarter!O11+Quarter!P11+Quarter!Q11</f>
        <v>394.46</v>
      </c>
      <c r="F10" s="25">
        <f>+Quarter!R11+Quarter!S11+Quarter!T11+Quarter!U11</f>
        <v>385.08</v>
      </c>
      <c r="G10" s="25">
        <f>+Quarter!V11+Quarter!W11+Quarter!X11+Quarter!Y11</f>
        <v>193.77</v>
      </c>
      <c r="H10" s="25">
        <f>+Quarter!Z11+Quarter!AA11+Quarter!AB11+Quarter!AC11</f>
        <v>181.63</v>
      </c>
      <c r="I10" s="25">
        <f>SUM(Quarter!AD11:AG11)</f>
        <v>133.55000000000001</v>
      </c>
      <c r="J10" s="25">
        <f>SUM(Quarter!AH11:AK11)</f>
        <v>180.4</v>
      </c>
      <c r="K10" s="25">
        <f>SUM(Quarter!AL11:AO11)</f>
        <v>264.36</v>
      </c>
      <c r="L10" s="25">
        <f>SUM(Quarter!AP11:AS11)</f>
        <v>210.14000000000001</v>
      </c>
      <c r="M10" s="25">
        <f>SUM(Quarter!AT11:AW11)</f>
        <v>177.22</v>
      </c>
      <c r="N10" s="25">
        <f>SUM(Quarter!AX11:BA11)</f>
        <v>517.5100000000001</v>
      </c>
      <c r="O10" s="25">
        <f>SUM(Quarter!BB11:BE11)</f>
        <v>498.89000000000004</v>
      </c>
      <c r="P10" s="25">
        <f>SUM(Quarter!BF11:BI11)</f>
        <v>552.07000000000005</v>
      </c>
      <c r="Q10" s="25">
        <f>SUM(Quarter!BJ11:BM11)</f>
        <v>117.18</v>
      </c>
      <c r="R10" s="25">
        <f>SUM(Quarter!BN11:BQ11)</f>
        <v>112.13</v>
      </c>
      <c r="S10" s="25">
        <f>SUM(Quarter!BR11:BU11)</f>
        <v>111.5</v>
      </c>
      <c r="T10" s="25">
        <f>SUM(Quarter!BV11:BY11)</f>
        <v>22.38</v>
      </c>
      <c r="U10" s="25">
        <f>SUM(Quarter!BZ11:CC11)</f>
        <v>19.62</v>
      </c>
      <c r="V10" s="25">
        <f>SUM(Quarter!CD11:CG11)</f>
        <v>11.719999999999999</v>
      </c>
      <c r="W10" s="25">
        <f>SUM(Quarter!CH11:CK11)</f>
        <v>11.05</v>
      </c>
      <c r="X10" s="25">
        <f>SUM(Quarter!CL11:CO11)</f>
        <v>11.52</v>
      </c>
      <c r="Y10" s="25">
        <f>SUM(Quarter!CP11:CS11)</f>
        <v>11.07</v>
      </c>
      <c r="Z10" s="25">
        <f>SUM(Quarter!CT11:CW11)</f>
        <v>17.55</v>
      </c>
      <c r="AA10" s="25">
        <f>SUM(Quarter!CX11:DA11)</f>
        <v>6.57</v>
      </c>
      <c r="AB10" s="25">
        <f>SUM(Quarter!DB11:DE11)</f>
        <v>6.7299999999999995</v>
      </c>
      <c r="AC10" s="25">
        <f>SUM(Quarter!DF11:DI11)</f>
        <v>3.5</v>
      </c>
    </row>
    <row r="11" spans="1:29" x14ac:dyDescent="0.35">
      <c r="A11" s="20" t="s">
        <v>151</v>
      </c>
      <c r="B11" s="25">
        <f>+Quarter!B12+Quarter!C12+Quarter!D12+Quarter!E12</f>
        <v>-185.1</v>
      </c>
      <c r="C11" s="25">
        <f>+Quarter!F12+Quarter!G12+Quarter!H12+Quarter!I12</f>
        <v>243.15000000000003</v>
      </c>
      <c r="D11" s="25">
        <f>+Quarter!J12+Quarter!K12+Quarter!L12+Quarter!M12</f>
        <v>-156.48000000000002</v>
      </c>
      <c r="E11" s="25">
        <f>+Quarter!N12+Quarter!O12+Quarter!P12+Quarter!Q12</f>
        <v>164.9</v>
      </c>
      <c r="F11" s="25">
        <f>+Quarter!R12+Quarter!S12+Quarter!T12+Quarter!U12</f>
        <v>261.17</v>
      </c>
      <c r="G11" s="25">
        <f>+Quarter!V12+Quarter!W12+Quarter!X12+Quarter!Y12</f>
        <v>-142.61000000000001</v>
      </c>
      <c r="H11" s="25">
        <f>+Quarter!Z12+Quarter!AA12+Quarter!AB12+Quarter!AC12</f>
        <v>-129.38999999999999</v>
      </c>
      <c r="I11" s="25">
        <f>SUM(Quarter!AD12:AG12)</f>
        <v>-160.35</v>
      </c>
      <c r="J11" s="25">
        <f>SUM(Quarter!AH12:AK12)</f>
        <v>-211.19</v>
      </c>
      <c r="K11" s="25">
        <f>SUM(Quarter!AL12:AO12)</f>
        <v>-44.149999999999977</v>
      </c>
      <c r="L11" s="25">
        <f>SUM(Quarter!AP12:AS12)</f>
        <v>213.56000000000003</v>
      </c>
      <c r="M11" s="25">
        <f>SUM(Quarter!AT12:AW12)</f>
        <v>0.74000000000000021</v>
      </c>
      <c r="N11" s="25">
        <f>SUM(Quarter!AX12:BA12)</f>
        <v>-215.63</v>
      </c>
      <c r="O11" s="25">
        <f>SUM(Quarter!BB12:BE12)</f>
        <v>-540.62</v>
      </c>
      <c r="P11" s="25">
        <f>SUM(Quarter!BF12:BI12)</f>
        <v>93.56</v>
      </c>
      <c r="Q11" s="25">
        <f>SUM(Quarter!BJ12:BM12)</f>
        <v>-122.49000000000001</v>
      </c>
      <c r="R11" s="25">
        <f>SUM(Quarter!BN12:BQ12)</f>
        <v>-211.55</v>
      </c>
      <c r="S11" s="25">
        <f>SUM(Quarter!BR12:BU12)</f>
        <v>64.37</v>
      </c>
      <c r="T11" s="25">
        <f>SUM(Quarter!BV12:BY12)</f>
        <v>-125.57</v>
      </c>
      <c r="U11" s="25">
        <f>SUM(Quarter!BZ12:CC12)</f>
        <v>-2.8999999999999986</v>
      </c>
      <c r="V11" s="25">
        <f>SUM(Quarter!CD12:CG12)</f>
        <v>-66.389999999999986</v>
      </c>
      <c r="W11" s="25">
        <f>SUM(Quarter!CH12:CK12)</f>
        <v>157.88999999999999</v>
      </c>
      <c r="X11" s="25">
        <f>SUM(Quarter!CL12:CO12)</f>
        <v>7.0899999999999963</v>
      </c>
      <c r="Y11" s="25">
        <f>SUM(Quarter!CP12:CS12)</f>
        <v>212.14</v>
      </c>
      <c r="Z11" s="25">
        <f>SUM(Quarter!CT12:CW12)</f>
        <v>380.05</v>
      </c>
      <c r="AA11" s="25">
        <f>SUM(Quarter!CX12:DA12)</f>
        <v>438.77</v>
      </c>
      <c r="AB11" s="25">
        <f>SUM(Quarter!DB12:DE12)</f>
        <v>188.87</v>
      </c>
      <c r="AC11" s="25">
        <f>SUM(Quarter!DF12:DI12)</f>
        <v>-78.239999999999981</v>
      </c>
    </row>
    <row r="12" spans="1:29" x14ac:dyDescent="0.35">
      <c r="A12" s="23" t="s">
        <v>152</v>
      </c>
      <c r="B12" s="59">
        <f>+Quarter!B13+Quarter!C13+Quarter!D13+Quarter!E13</f>
        <v>-59</v>
      </c>
      <c r="C12" s="59">
        <f>+Quarter!F13+Quarter!G13+Quarter!H13+Quarter!I13</f>
        <v>83</v>
      </c>
      <c r="D12" s="38" t="s">
        <v>153</v>
      </c>
      <c r="E12" s="38" t="s">
        <v>153</v>
      </c>
      <c r="F12" s="38" t="s">
        <v>153</v>
      </c>
      <c r="G12" s="38" t="s">
        <v>153</v>
      </c>
      <c r="H12" s="38" t="s">
        <v>153</v>
      </c>
      <c r="I12" s="38" t="s">
        <v>153</v>
      </c>
      <c r="J12" s="38" t="s">
        <v>153</v>
      </c>
      <c r="K12" s="38" t="s">
        <v>153</v>
      </c>
      <c r="L12" s="60" t="s">
        <v>153</v>
      </c>
      <c r="M12" s="60" t="s">
        <v>153</v>
      </c>
      <c r="N12" s="60" t="s">
        <v>153</v>
      </c>
      <c r="O12" s="60" t="s">
        <v>153</v>
      </c>
      <c r="P12" s="60" t="s">
        <v>153</v>
      </c>
      <c r="Q12" s="41">
        <f>SUM(Quarter!BJ13:BM13)</f>
        <v>0.01</v>
      </c>
      <c r="R12" s="41">
        <f>SUM(Quarter!BN13:BQ13)</f>
        <v>-4.51</v>
      </c>
      <c r="S12" s="41">
        <f>SUM(Quarter!BR13:BU13)</f>
        <v>-2.9499999999999997</v>
      </c>
      <c r="T12" s="41">
        <f>SUM(Quarter!BV13:BY13)</f>
        <v>-4.0200000000000005</v>
      </c>
      <c r="U12" s="41">
        <f>SUM(Quarter!BZ13:CC13)</f>
        <v>-3.73</v>
      </c>
      <c r="V12" s="41">
        <f>SUM(Quarter!CD13:CG13)</f>
        <v>-16.579999999999998</v>
      </c>
      <c r="W12" s="41">
        <f>SUM(Quarter!CH13:CK13)</f>
        <v>-0.77</v>
      </c>
      <c r="X12" s="41">
        <f>SUM(Quarter!CL13:CO13)</f>
        <v>-26.57</v>
      </c>
      <c r="Y12" s="41">
        <f>SUM(Quarter!CP13:CS13)</f>
        <v>-7.3</v>
      </c>
      <c r="Z12" s="41">
        <f>SUM(Quarter!CT13:CW13)</f>
        <v>-9.18</v>
      </c>
      <c r="AA12" s="41">
        <f>SUM(Quarter!CX13:DA13)</f>
        <v>-17.68</v>
      </c>
      <c r="AB12" s="41">
        <f>SUM(Quarter!DB13:DE13)</f>
        <v>-2.9000000000000004</v>
      </c>
      <c r="AC12" s="41">
        <f>SUM(Quarter!DF13:DI13)</f>
        <v>-12.03</v>
      </c>
    </row>
    <row r="13" spans="1:29" x14ac:dyDescent="0.35">
      <c r="A13" s="33" t="s">
        <v>154</v>
      </c>
      <c r="B13" s="25">
        <f>+Quarter!B14+Quarter!C14+Quarter!D14+Quarter!E14</f>
        <v>7084.61</v>
      </c>
      <c r="C13" s="25">
        <f>+Quarter!F14+Quarter!G14+Quarter!H14+Quarter!I14</f>
        <v>6972.1100000000006</v>
      </c>
      <c r="D13" s="25">
        <f>+Quarter!J14+Quarter!K14+Quarter!L14+Quarter!M14</f>
        <v>6623.02</v>
      </c>
      <c r="E13" s="25">
        <f>+Quarter!N14+Quarter!O14+Quarter!P14+Quarter!Q14</f>
        <v>5856.7300000000005</v>
      </c>
      <c r="F13" s="25">
        <f>+Quarter!R14+Quarter!S14+Quarter!T14+Quarter!U14</f>
        <v>5120.8200000000006</v>
      </c>
      <c r="G13" s="25">
        <f>+Quarter!V14+Quarter!W14+Quarter!X14+Quarter!Y14</f>
        <v>5639.2899999999991</v>
      </c>
      <c r="H13" s="25">
        <f>+Quarter!Z14+Quarter!AA14+Quarter!AB14+Quarter!AC14</f>
        <v>5392.3600000000006</v>
      </c>
      <c r="I13" s="25">
        <f>SUM(Quarter!AD14:AG14)</f>
        <v>5255.5</v>
      </c>
      <c r="J13" s="25">
        <f>SUM(Quarter!AH14:AK14)</f>
        <v>5516.9900000000007</v>
      </c>
      <c r="K13" s="25">
        <f>SUM(Quarter!AL14:AO14)</f>
        <v>5477.6100000000006</v>
      </c>
      <c r="L13" s="25">
        <f>SUM(Quarter!AP14:AS14)</f>
        <v>5402.7000000000007</v>
      </c>
      <c r="M13" s="25">
        <f>SUM(Quarter!AT14:AW14)</f>
        <v>4002.96</v>
      </c>
      <c r="N13" s="25">
        <f>SUM(Quarter!AX14:BA14)</f>
        <v>3729.88</v>
      </c>
      <c r="O13" s="39">
        <f>SUM(Quarter!BB14:BE14)</f>
        <v>3349.4399999999996</v>
      </c>
      <c r="P13" s="25">
        <f>SUM(Quarter!BF14:BI14)</f>
        <v>3749.0299999999997</v>
      </c>
      <c r="Q13" s="25">
        <f>SUM(Quarter!BJ14:BM14)</f>
        <v>4729.97</v>
      </c>
      <c r="R13" s="25">
        <f>SUM(Quarter!BN14:BQ14)</f>
        <v>4518.0599999999995</v>
      </c>
      <c r="S13" s="25">
        <f>SUM(Quarter!BR14:BU14)</f>
        <v>4047.0600000000004</v>
      </c>
      <c r="T13" s="25">
        <f>SUM(Quarter!BV14:BY14)</f>
        <v>2691.49</v>
      </c>
      <c r="U13" s="25">
        <f>SUM(Quarter!BZ14:CC14)</f>
        <v>2553.66</v>
      </c>
      <c r="V13" s="25">
        <f>SUM(Quarter!CD14:CG14)</f>
        <v>2385.5500000000002</v>
      </c>
      <c r="W13" s="25">
        <f>SUM(Quarter!CH14:CK14)</f>
        <v>2517.37</v>
      </c>
      <c r="X13" s="25">
        <f>SUM(Quarter!CL14:CO14)</f>
        <v>2526.91</v>
      </c>
      <c r="Y13" s="25">
        <f>SUM(Quarter!CP14:CS14)</f>
        <v>2610.9700000000003</v>
      </c>
      <c r="Z13" s="25">
        <f>SUM(Quarter!CT14:CW14)</f>
        <v>2628.11</v>
      </c>
      <c r="AA13" s="25">
        <f>SUM(Quarter!CX14:DA14)</f>
        <v>2757.51</v>
      </c>
      <c r="AB13" s="25">
        <f>SUM(Quarter!DB14:DE14)</f>
        <v>1828.75</v>
      </c>
      <c r="AC13" s="25">
        <f>SUM(Quarter!DF14:DI14)</f>
        <v>957.21</v>
      </c>
    </row>
    <row r="14" spans="1:29" x14ac:dyDescent="0.35">
      <c r="A14" s="20" t="s">
        <v>155</v>
      </c>
      <c r="B14" s="25">
        <f>+Quarter!B15+Quarter!C15+Quarter!D15+Quarter!E15</f>
        <v>-182.39</v>
      </c>
      <c r="C14" s="25">
        <f>+Quarter!F15+Quarter!G15+Quarter!H15+Quarter!I15</f>
        <v>-360.89</v>
      </c>
      <c r="D14" s="25">
        <f>+Quarter!J15+Quarter!K15+Quarter!L15+Quarter!M15</f>
        <v>-243.04</v>
      </c>
      <c r="E14" s="25">
        <f>+Quarter!N15+Quarter!O15+Quarter!P15+Quarter!Q15</f>
        <v>-71.75</v>
      </c>
      <c r="F14" s="25">
        <f>+Quarter!R15+Quarter!S15+Quarter!T15+Quarter!U15</f>
        <v>-34.47</v>
      </c>
      <c r="G14" s="25">
        <f>+Quarter!V15+Quarter!W15+Quarter!X15+Quarter!Y15</f>
        <v>-59.150000000000006</v>
      </c>
      <c r="H14" s="25">
        <f>+Quarter!Z15+Quarter!AA15+Quarter!AB15+Quarter!AC15</f>
        <v>-73.400000000000006</v>
      </c>
      <c r="I14" s="25">
        <f>SUM(Quarter!AD15:AG15)</f>
        <v>-4.6800000000000006</v>
      </c>
      <c r="J14" s="25">
        <f>SUM(Quarter!AH15:AK15)</f>
        <v>-2.54</v>
      </c>
      <c r="K14" s="25">
        <f>SUM(Quarter!AL15:AO15)</f>
        <v>-10.929999999999998</v>
      </c>
      <c r="L14" s="25">
        <f>SUM(Quarter!AP15:AS15)</f>
        <v>4.46</v>
      </c>
      <c r="M14" s="25">
        <v>0</v>
      </c>
      <c r="N14" s="25">
        <f>SUM(Quarter!AX15:BA15)</f>
        <v>-5.18</v>
      </c>
      <c r="O14" s="25">
        <f>SUM(Quarter!BB15:BE15)</f>
        <v>-4.2200000000000006</v>
      </c>
      <c r="P14" s="25">
        <f>SUM(Quarter!BF15:BI15)</f>
        <v>-4.0999999999999996</v>
      </c>
      <c r="Q14" s="25">
        <f>SUM(Quarter!BJ15:BM15)</f>
        <v>-1.65</v>
      </c>
      <c r="R14" s="25">
        <f>SUM(Quarter!BN15:BQ15)</f>
        <v>-0.59000000000000008</v>
      </c>
      <c r="S14" s="25">
        <f>SUM(Quarter!BR15:BU15)</f>
        <v>0.02</v>
      </c>
      <c r="T14" s="25">
        <f>SUM(Quarter!BV15:BY15)</f>
        <v>6.9999999999999979E-2</v>
      </c>
      <c r="U14" s="25">
        <f>SUM(Quarter!BZ15:CC15)</f>
        <v>-0.65999999999999992</v>
      </c>
      <c r="V14" s="25">
        <f>SUM(Quarter!CD15:CG15)</f>
        <v>-0.66</v>
      </c>
      <c r="W14" s="25">
        <f>SUM(Quarter!CH15:CK15)</f>
        <v>0.29000000000000004</v>
      </c>
      <c r="X14" s="25">
        <f>SUM(Quarter!CL15:CO15)</f>
        <v>-0.47</v>
      </c>
      <c r="Y14" s="25">
        <f>SUM(Quarter!CP15:CS15)</f>
        <v>0</v>
      </c>
      <c r="Z14" s="25">
        <f>SUM(Quarter!CT15:CW15)</f>
        <v>-2.75</v>
      </c>
      <c r="AA14" s="25">
        <f>SUM(Quarter!CX15:DA15)</f>
        <v>-3.9999999999999994E-2</v>
      </c>
      <c r="AB14" s="25">
        <f>SUM(Quarter!DB15:DE15)</f>
        <v>-0.10000000000000003</v>
      </c>
      <c r="AC14" s="25">
        <f>SUM(Quarter!DF15:DI15)</f>
        <v>-0.48000000000000004</v>
      </c>
    </row>
    <row r="15" spans="1:29" x14ac:dyDescent="0.35">
      <c r="A15" s="40" t="s">
        <v>156</v>
      </c>
      <c r="B15" s="41">
        <f>+Quarter!B16+Quarter!C16+Quarter!D16+Quarter!E16</f>
        <v>7267</v>
      </c>
      <c r="C15" s="41">
        <f>+Quarter!F16+Quarter!G16+Quarter!H16+Quarter!I16</f>
        <v>7333</v>
      </c>
      <c r="D15" s="41">
        <f>+Quarter!J16+Quarter!K16+Quarter!L16+Quarter!M16</f>
        <v>6866.0599999999995</v>
      </c>
      <c r="E15" s="41">
        <f>+Quarter!N16+Quarter!O16+Quarter!P16+Quarter!Q16</f>
        <v>5928.47</v>
      </c>
      <c r="F15" s="41">
        <f>+Quarter!R16+Quarter!S16+Quarter!T16+Quarter!U16</f>
        <v>5155.28</v>
      </c>
      <c r="G15" s="41">
        <f>+Quarter!V16+Quarter!W16+Quarter!X16+Quarter!Y16</f>
        <v>5698.4299999999994</v>
      </c>
      <c r="H15" s="41">
        <f>+Quarter!Z16+Quarter!AA16+Quarter!AB16+Quarter!AC16</f>
        <v>5465.7599999999993</v>
      </c>
      <c r="I15" s="41">
        <f>SUM(Quarter!AD16:AG16)</f>
        <v>5259.49</v>
      </c>
      <c r="J15" s="41">
        <f>SUM(Quarter!AH16:AK16)</f>
        <v>5519.83</v>
      </c>
      <c r="K15" s="41">
        <f>SUM(Quarter!AL16:AO16)</f>
        <v>5488.5300000000007</v>
      </c>
      <c r="L15" s="41">
        <f>SUM(Quarter!AP16:AS16)</f>
        <v>5398.24</v>
      </c>
      <c r="M15" s="41">
        <f>SUM(Quarter!AT16:AW16)</f>
        <v>4004.29</v>
      </c>
      <c r="N15" s="41">
        <f>SUM(Quarter!AX16:BA16)</f>
        <v>3735.05</v>
      </c>
      <c r="O15" s="25">
        <f>SUM(Quarter!BB16:BE16)</f>
        <v>3353.66</v>
      </c>
      <c r="P15" s="41">
        <f>SUM(Quarter!BF16:BI16)</f>
        <v>3753.12</v>
      </c>
      <c r="Q15" s="41">
        <f>SUM(Quarter!BJ16:BM16)</f>
        <v>4731.6500000000005</v>
      </c>
      <c r="R15" s="41">
        <f>SUM(Quarter!BN16:BQ16)</f>
        <v>4518.6500000000005</v>
      </c>
      <c r="S15" s="41">
        <f>SUM(Quarter!BR16:BU16)</f>
        <v>4047.0300000000007</v>
      </c>
      <c r="T15" s="41">
        <f>SUM(Quarter!BV16:BY16)</f>
        <v>2691.42</v>
      </c>
      <c r="U15" s="41">
        <f>SUM(Quarter!BZ16:CC16)</f>
        <v>2554.33</v>
      </c>
      <c r="V15" s="41">
        <f>SUM(Quarter!CD16:CG16)</f>
        <v>2386.21</v>
      </c>
      <c r="W15" s="41">
        <f>SUM(Quarter!CH16:CK16)</f>
        <v>2517.0800000000004</v>
      </c>
      <c r="X15" s="41">
        <f>SUM(Quarter!CL16:CO16)</f>
        <v>2527.38</v>
      </c>
      <c r="Y15" s="41">
        <f>SUM(Quarter!CP16:CS16)</f>
        <v>2610.98</v>
      </c>
      <c r="Z15" s="41">
        <f>SUM(Quarter!CT16:CW16)</f>
        <v>2630.86</v>
      </c>
      <c r="AA15" s="41">
        <f>SUM(Quarter!CX16:DA16)</f>
        <v>2757.55</v>
      </c>
      <c r="AB15" s="41">
        <f>SUM(Quarter!DB16:DE16)</f>
        <v>1828.83</v>
      </c>
      <c r="AC15" s="41">
        <f>SUM(Quarter!DF16:DI16)</f>
        <v>957.68999999999994</v>
      </c>
    </row>
    <row r="16" spans="1:29" x14ac:dyDescent="0.35">
      <c r="A16" s="33" t="s">
        <v>157</v>
      </c>
      <c r="B16" s="25">
        <f>+Quarter!B17+Quarter!C17+Quarter!D17+Quarter!E17</f>
        <v>5195</v>
      </c>
      <c r="C16" s="25">
        <f>+Quarter!F17+Quarter!G17+Quarter!H17+Quarter!I17</f>
        <v>5302</v>
      </c>
      <c r="D16" s="25">
        <f>+Quarter!J17+Quarter!K17+Quarter!L17+Quarter!M17</f>
        <v>4966.3500000000004</v>
      </c>
      <c r="E16" s="25">
        <f>+Quarter!N17+Quarter!O17+Quarter!P17+Quarter!Q17</f>
        <v>4201.96</v>
      </c>
      <c r="F16" s="25">
        <f>+Quarter!R17+Quarter!S17+Quarter!T17+Quarter!U17</f>
        <v>3554.55</v>
      </c>
      <c r="G16" s="25">
        <f>+Quarter!V17+Quarter!W17+Quarter!X17+Quarter!Y17</f>
        <v>4245.68</v>
      </c>
      <c r="H16" s="25">
        <f>+Quarter!Z17+Quarter!AA17+Quarter!AB17+Quarter!AC17</f>
        <v>4170.92</v>
      </c>
      <c r="I16" s="25">
        <f>SUM(Quarter!AD17:AG17)</f>
        <v>4084.26</v>
      </c>
      <c r="J16" s="25">
        <f>SUM(Quarter!AH17:AK17)</f>
        <v>4433.34</v>
      </c>
      <c r="K16" s="25">
        <f>SUM(Quarter!AL17:AO17)</f>
        <v>4392.3600000000006</v>
      </c>
      <c r="L16" s="25">
        <f>SUM(Quarter!AP17:AS17)</f>
        <v>4362.5199999999995</v>
      </c>
      <c r="M16" s="25">
        <f>SUM(Quarter!AT17:AW17)</f>
        <v>3180.4399999999996</v>
      </c>
      <c r="N16" s="25">
        <f>SUM(Quarter!AX17:BA17)</f>
        <v>2937.8999999999996</v>
      </c>
      <c r="O16" s="39">
        <f>SUM(Quarter!BB17:BE17)</f>
        <v>2645.11</v>
      </c>
      <c r="P16" s="25">
        <f>SUM(Quarter!BF17:BI17)</f>
        <v>2966.38</v>
      </c>
      <c r="Q16" s="25">
        <f>SUM(Quarter!BJ17:BM17)</f>
        <v>3713.06</v>
      </c>
      <c r="R16" s="25">
        <f>SUM(Quarter!BN17:BQ17)</f>
        <v>3584.8199999999997</v>
      </c>
      <c r="S16" s="25">
        <f>SUM(Quarter!BR17:BU17)</f>
        <v>3256.8599999999997</v>
      </c>
      <c r="T16" s="25">
        <f>SUM(Quarter!BV17:BY17)</f>
        <v>2140.02</v>
      </c>
      <c r="U16" s="25">
        <f>SUM(Quarter!BZ17:CC17)</f>
        <v>2016.5800000000002</v>
      </c>
      <c r="V16" s="25">
        <f>SUM(Quarter!CD17:CG17)</f>
        <v>1875.0900000000001</v>
      </c>
      <c r="W16" s="25">
        <f>SUM(Quarter!CH17:CK17)</f>
        <v>2038.74</v>
      </c>
      <c r="X16" s="25">
        <f>SUM(Quarter!CL17:CO17)</f>
        <v>2037.6</v>
      </c>
      <c r="Y16" s="25">
        <f>SUM(Quarter!CP17:CS17)</f>
        <v>2087.63</v>
      </c>
      <c r="Z16" s="25">
        <f>SUM(Quarter!CT17:CW17)</f>
        <v>2072.38</v>
      </c>
      <c r="AA16" s="25">
        <f>SUM(Quarter!CX17:DA17)</f>
        <v>2357.69</v>
      </c>
      <c r="AB16" s="25">
        <f>SUM(Quarter!DB17:DE17)</f>
        <v>1434.47</v>
      </c>
      <c r="AC16" s="25">
        <f>SUM(Quarter!DF17:DI17)</f>
        <v>724.79</v>
      </c>
    </row>
    <row r="17" spans="1:29" x14ac:dyDescent="0.35">
      <c r="A17" s="34" t="s">
        <v>158</v>
      </c>
      <c r="B17" s="25">
        <f>+Quarter!B18+Quarter!C18+Quarter!D18+Quarter!E18</f>
        <v>50</v>
      </c>
      <c r="C17" s="25">
        <f>+Quarter!F18+Quarter!G18+Quarter!H18+Quarter!I18</f>
        <v>24</v>
      </c>
      <c r="D17" s="25">
        <f>+Quarter!J18+Quarter!K18+Quarter!L18+Quarter!M18</f>
        <v>14.389999999999999</v>
      </c>
      <c r="E17" s="25">
        <f>+Quarter!N18+Quarter!O18+Quarter!P18+Quarter!Q18</f>
        <v>8.4499999999999993</v>
      </c>
      <c r="F17" s="25">
        <f>SUM(Quarter!R18:U18)</f>
        <v>0</v>
      </c>
      <c r="G17" s="25">
        <f>SUM(Quarter!V18:Y18)</f>
        <v>0</v>
      </c>
      <c r="H17" s="25">
        <f>SUM(Quarter!Z18:AC18)</f>
        <v>0</v>
      </c>
      <c r="I17" s="25">
        <f>SUM(Quarter!AD18:AG18)</f>
        <v>0</v>
      </c>
      <c r="J17" s="25">
        <f>SUM(Quarter!AH18:AK18)</f>
        <v>0</v>
      </c>
      <c r="K17" s="25">
        <f>SUM(Quarter!AL18:AO18)</f>
        <v>0</v>
      </c>
      <c r="L17" s="25">
        <f>SUM(Quarter!AP18:AS18)</f>
        <v>0</v>
      </c>
      <c r="M17" s="25">
        <f>SUM(Quarter!AT18:AW18)</f>
        <v>0</v>
      </c>
      <c r="N17" s="25">
        <f>SUM(Quarter!AX18:BA18)</f>
        <v>0</v>
      </c>
      <c r="O17" s="25">
        <f>SUM(Quarter!BB18:BE18)</f>
        <v>0</v>
      </c>
      <c r="P17" s="25">
        <f>SUM(Quarter!BF18:BI18)</f>
        <v>0</v>
      </c>
      <c r="Q17" s="25">
        <f>SUM(Quarter!BJ18:BM18)</f>
        <v>0</v>
      </c>
      <c r="R17" s="25">
        <f>SUM(Quarter!BN18:BQ18)</f>
        <v>0</v>
      </c>
      <c r="S17" s="25">
        <f>SUM(Quarter!BR18:BU18)</f>
        <v>0</v>
      </c>
      <c r="T17" s="25">
        <f>SUM(Quarter!BV18:BY18)</f>
        <v>0</v>
      </c>
      <c r="U17" s="25">
        <f>SUM(Quarter!BZ18:CC18)</f>
        <v>0</v>
      </c>
      <c r="V17" s="25">
        <f>SUM(Quarter!CD18:CG18)</f>
        <v>0</v>
      </c>
      <c r="W17" s="25">
        <f>SUM(Quarter!CH18:CK18)</f>
        <v>0</v>
      </c>
      <c r="X17" s="25">
        <f>SUM(Quarter!CL18:CO18)</f>
        <v>0</v>
      </c>
      <c r="Y17" s="25">
        <f>SUM(Quarter!CP18:CS18)</f>
        <v>0</v>
      </c>
      <c r="Z17" s="25">
        <f>SUM(Quarter!CT18:CW18)</f>
        <v>0</v>
      </c>
      <c r="AA17" s="25">
        <f>SUM(Quarter!CX18:DA18)</f>
        <v>0</v>
      </c>
      <c r="AB17" s="25">
        <f>SUM(Quarter!DB18:DE18)</f>
        <v>0</v>
      </c>
      <c r="AC17" s="25">
        <f>SUM(Quarter!DF18:DI18)</f>
        <v>0</v>
      </c>
    </row>
    <row r="18" spans="1:29" x14ac:dyDescent="0.35">
      <c r="A18" s="34" t="s">
        <v>159</v>
      </c>
      <c r="B18" s="41">
        <f>+Quarter!B19+Quarter!C19+Quarter!D19+Quarter!E19</f>
        <v>5145</v>
      </c>
      <c r="C18" s="41">
        <f>+Quarter!F19+Quarter!G19+Quarter!H19+Quarter!I19</f>
        <v>5278</v>
      </c>
      <c r="D18" s="41">
        <f>+Quarter!J19+Quarter!K19+Quarter!L19+Quarter!M19</f>
        <v>4951.9600000000009</v>
      </c>
      <c r="E18" s="25">
        <f>+Quarter!N19+Quarter!O19+Quarter!P19+Quarter!Q19</f>
        <v>4193.51</v>
      </c>
      <c r="F18" s="25">
        <f>+Quarter!R19+Quarter!S19+Quarter!T19+Quarter!U19</f>
        <v>3554.55</v>
      </c>
      <c r="G18" s="25">
        <f>+Quarter!V19+Quarter!W19+Quarter!X19+Quarter!Y19</f>
        <v>4245.68</v>
      </c>
      <c r="H18" s="25">
        <f>+Quarter!Z19+Quarter!AA19+Quarter!AB19+Quarter!AC19</f>
        <v>4170.92</v>
      </c>
      <c r="I18" s="25">
        <f>SUM(Quarter!AD19:AG19)</f>
        <v>4084.26</v>
      </c>
      <c r="J18" s="41">
        <f>SUM(Quarter!AH19:AK19)</f>
        <v>4433.34</v>
      </c>
      <c r="K18" s="41">
        <f>SUM(Quarter!AL19:AO19)</f>
        <v>4392.3600000000006</v>
      </c>
      <c r="L18" s="41">
        <f>SUM(Quarter!AP19:AS19)</f>
        <v>4362.5199999999995</v>
      </c>
      <c r="M18" s="41">
        <f>SUM(Quarter!AT19:AW19)</f>
        <v>3180.4399999999996</v>
      </c>
      <c r="N18" s="41">
        <f>SUM(Quarter!AX19:BA19)</f>
        <v>2937.8999999999996</v>
      </c>
      <c r="O18" s="25">
        <f>SUM(Quarter!BB19:BE19)</f>
        <v>2645.11</v>
      </c>
      <c r="P18" s="41">
        <f>SUM(Quarter!BF19:BI19)</f>
        <v>2966.38</v>
      </c>
      <c r="Q18" s="41">
        <f>SUM(Quarter!BJ19:BM19)</f>
        <v>3713.06</v>
      </c>
      <c r="R18" s="41">
        <f>SUM(Quarter!BN19:BQ19)</f>
        <v>3584.8199999999997</v>
      </c>
      <c r="S18" s="41">
        <f>SUM(Quarter!BR19:BU19)</f>
        <v>3256.8599999999997</v>
      </c>
      <c r="T18" s="41">
        <f>SUM(Quarter!BV19:BY19)</f>
        <v>2140.02</v>
      </c>
      <c r="U18" s="41">
        <f>SUM(Quarter!BZ19:CC19)</f>
        <v>2016.5800000000002</v>
      </c>
      <c r="V18" s="41">
        <f>SUM(Quarter!CD19:CG19)</f>
        <v>1875.0900000000001</v>
      </c>
      <c r="W18" s="41">
        <f>SUM(Quarter!CH19:CK19)</f>
        <v>2038.74</v>
      </c>
      <c r="X18" s="41">
        <f>SUM(Quarter!CL19:CO19)</f>
        <v>2037.6</v>
      </c>
      <c r="Y18" s="41">
        <f>SUM(Quarter!CP19:CS19)</f>
        <v>2087.63</v>
      </c>
      <c r="Z18" s="41">
        <f>SUM(Quarter!CT19:CW19)</f>
        <v>2072.38</v>
      </c>
      <c r="AA18" s="41">
        <f>SUM(Quarter!CX19:DA19)</f>
        <v>2357.69</v>
      </c>
      <c r="AB18" s="41">
        <f>SUM(Quarter!DB19:DE19)</f>
        <v>1434.47</v>
      </c>
      <c r="AC18" s="41">
        <f>SUM(Quarter!DF19:DI19)</f>
        <v>724.79</v>
      </c>
    </row>
    <row r="19" spans="1:29" x14ac:dyDescent="0.35">
      <c r="A19" s="42" t="s">
        <v>160</v>
      </c>
      <c r="B19" s="43">
        <f>+Quarter!B20+Quarter!C20+Quarter!D20+Quarter!E20</f>
        <v>41</v>
      </c>
      <c r="C19" s="43">
        <f>+Quarter!F20+Quarter!G20+Quarter!H20+Quarter!I20</f>
        <v>32</v>
      </c>
      <c r="D19" s="43">
        <f>+Quarter!J20+Quarter!K20+Quarter!L20+Quarter!M20</f>
        <v>47.64</v>
      </c>
      <c r="E19" s="43">
        <f>+Quarter!N20+Quarter!O20+Quarter!P20+Quarter!Q20</f>
        <v>43.53</v>
      </c>
      <c r="F19" s="43">
        <f>+Quarter!R20+Quarter!S20+Quarter!T20+Quarter!U20</f>
        <v>26.669999999999998</v>
      </c>
      <c r="G19" s="43">
        <f>SUM(Quarter!V20:Y20)</f>
        <v>4.1099999999999994</v>
      </c>
      <c r="H19" s="43">
        <f>SUM(Quarter!Z20:AC20)</f>
        <v>4.04</v>
      </c>
      <c r="I19" s="43">
        <f>SUM(Quarter!AD20:AG20)</f>
        <v>0</v>
      </c>
      <c r="J19" s="43">
        <f>SUM(Quarter!AH20:AK20)</f>
        <v>0</v>
      </c>
      <c r="K19" s="43">
        <f>SUM(Quarter!AL20:AO20)</f>
        <v>0</v>
      </c>
      <c r="L19" s="43">
        <f>SUM(Quarter!AP20:AS20)</f>
        <v>0</v>
      </c>
      <c r="M19" s="43">
        <f>SUM(Quarter!AT20:AW20)</f>
        <v>0</v>
      </c>
      <c r="N19" s="43">
        <f>SUM(Quarter!AX20:BA20)</f>
        <v>0</v>
      </c>
      <c r="O19" s="43">
        <f>SUM(Quarter!BB20:BE20)</f>
        <v>0</v>
      </c>
      <c r="P19" s="41">
        <f>SUM(Quarter!BF20:BI20)</f>
        <v>0</v>
      </c>
      <c r="Q19" s="41">
        <f>SUM(Quarter!BJ20:BM20)</f>
        <v>0</v>
      </c>
      <c r="R19" s="41">
        <f>SUM(Quarter!BN20:BQ20)</f>
        <v>0</v>
      </c>
      <c r="S19" s="41">
        <f>SUM(Quarter!BR20:BU20)</f>
        <v>0</v>
      </c>
      <c r="T19" s="41">
        <f>SUM(Quarter!BV20:BY20)</f>
        <v>0</v>
      </c>
      <c r="U19" s="41">
        <f>SUM(Quarter!BZ20:CC20)</f>
        <v>0</v>
      </c>
      <c r="V19" s="41">
        <f>SUM(Quarter!CD20:CG20)</f>
        <v>0</v>
      </c>
      <c r="W19" s="41">
        <f>SUM(Quarter!CH20:CK20)</f>
        <v>0</v>
      </c>
      <c r="X19" s="41">
        <f>SUM(Quarter!CL20:CO20)</f>
        <v>0</v>
      </c>
      <c r="Y19" s="41">
        <f>SUM(Quarter!CP20:CS20)</f>
        <v>0</v>
      </c>
      <c r="Z19" s="41">
        <f>SUM(Quarter!CT20:CW20)</f>
        <v>0</v>
      </c>
      <c r="AA19" s="41">
        <f>SUM(Quarter!CX20:DA20)</f>
        <v>0</v>
      </c>
      <c r="AB19" s="41">
        <f>SUM(Quarter!DB20:DE20)</f>
        <v>0</v>
      </c>
      <c r="AC19" s="41">
        <f>SUM(Quarter!DF20:DI20)</f>
        <v>0</v>
      </c>
    </row>
    <row r="20" spans="1:29" x14ac:dyDescent="0.35">
      <c r="A20" s="33" t="s">
        <v>161</v>
      </c>
      <c r="B20" s="25">
        <f>+Quarter!B21+Quarter!C21+Quarter!D21+Quarter!E21</f>
        <v>2031</v>
      </c>
      <c r="C20" s="25">
        <f>+Quarter!F21+Quarter!G21+Quarter!H21+Quarter!I21</f>
        <v>1999</v>
      </c>
      <c r="D20" s="25">
        <f>+Quarter!J21+Quarter!K21+Quarter!L21+Quarter!M21</f>
        <v>1852.09</v>
      </c>
      <c r="E20" s="25">
        <f>+Quarter!N21+Quarter!O21+Quarter!P21+Quarter!Q21</f>
        <v>1682.9900000000002</v>
      </c>
      <c r="F20" s="25">
        <f>+Quarter!R21+Quarter!S21+Quarter!T21+Quarter!U21</f>
        <v>1574.06</v>
      </c>
      <c r="G20" s="25">
        <f>+Quarter!V21+Quarter!W21+Quarter!X21+Quarter!Y21</f>
        <v>1448.64</v>
      </c>
      <c r="H20" s="25">
        <f>+Quarter!Z21+Quarter!AA21+Quarter!AB21+Quarter!AC21</f>
        <v>1290.8</v>
      </c>
      <c r="I20" s="25">
        <f>SUM(Quarter!AD21:AG21)</f>
        <v>1175.23</v>
      </c>
      <c r="J20" s="25">
        <f>SUM(Quarter!AH21:AK21)</f>
        <v>1086.49</v>
      </c>
      <c r="K20" s="25">
        <f>SUM(Quarter!AL21:AO21)</f>
        <v>1096.17</v>
      </c>
      <c r="L20" s="25">
        <f>SUM(Quarter!AP21:AS21)</f>
        <v>1035.7399999999998</v>
      </c>
      <c r="M20" s="25">
        <f>SUM(Quarter!AT21:AW21)</f>
        <v>823.84999999999991</v>
      </c>
      <c r="N20" s="25">
        <f>SUM(Quarter!AX21:BA21)</f>
        <v>797.16</v>
      </c>
      <c r="O20" s="25">
        <f>SUM(Quarter!BB21:BE21)</f>
        <v>708.55000000000007</v>
      </c>
      <c r="P20" s="25">
        <f>SUM(Quarter!BF21:BI21)</f>
        <v>786.75</v>
      </c>
      <c r="Q20" s="25">
        <f>SUM(Quarter!BJ21:BM21)</f>
        <v>1018.5899999999999</v>
      </c>
      <c r="R20" s="25">
        <f>SUM(Quarter!BN21:BQ21)</f>
        <v>933.81999999999994</v>
      </c>
      <c r="S20" s="25">
        <f>SUM(Quarter!BR21:BU21)</f>
        <v>790.18</v>
      </c>
      <c r="T20" s="25">
        <f>SUM(Quarter!BV21:BY21)</f>
        <v>551.3900000000001</v>
      </c>
      <c r="U20" s="25">
        <f>SUM(Quarter!BZ21:CC21)</f>
        <v>537.73</v>
      </c>
      <c r="V20" s="25">
        <f>SUM(Quarter!CD21:CG21)</f>
        <v>511.10999999999996</v>
      </c>
      <c r="W20" s="25">
        <f>SUM(Quarter!CH21:CK21)</f>
        <v>478.34</v>
      </c>
      <c r="X20" s="25">
        <f>SUM(Quarter!CL21:CO21)</f>
        <v>489.78</v>
      </c>
      <c r="Y20" s="25">
        <f>SUM(Quarter!CP21:CS21)</f>
        <v>523.34</v>
      </c>
      <c r="Z20" s="25">
        <f>SUM(Quarter!CT21:CW21)</f>
        <v>558.48</v>
      </c>
      <c r="AA20" s="25">
        <f>SUM(Quarter!CX21:DA21)</f>
        <v>399.85</v>
      </c>
      <c r="AB20" s="25">
        <f>SUM(Quarter!DB21:DE21)</f>
        <v>394.36</v>
      </c>
      <c r="AC20" s="25">
        <f>SUM(Quarter!DF21:DI21)</f>
        <v>232.9</v>
      </c>
    </row>
    <row r="21" spans="1:29" x14ac:dyDescent="0.35">
      <c r="A21" s="34" t="s">
        <v>162</v>
      </c>
      <c r="B21" s="25">
        <f>+Quarter!B22+Quarter!C22+Quarter!D22+Quarter!E22</f>
        <v>845</v>
      </c>
      <c r="C21" s="25">
        <f>+Quarter!F22+Quarter!G22+Quarter!H22+Quarter!I22</f>
        <v>903</v>
      </c>
      <c r="D21" s="25">
        <f>+Quarter!J22+Quarter!K22+Quarter!L22+Quarter!M22</f>
        <v>811.61</v>
      </c>
      <c r="E21" s="25">
        <f>+Quarter!N22+Quarter!O22+Quarter!P22+Quarter!Q22</f>
        <v>811.17999999999984</v>
      </c>
      <c r="F21" s="25">
        <f>+Quarter!R22+Quarter!S22+Quarter!T22+Quarter!U22</f>
        <v>728.29</v>
      </c>
      <c r="G21" s="25">
        <f>+Quarter!V22+Quarter!W22+Quarter!X22+Quarter!Y22</f>
        <v>817.97</v>
      </c>
      <c r="H21" s="25">
        <f>+Quarter!Z22+Quarter!AA22+Quarter!AB22+Quarter!AC22</f>
        <v>809.98</v>
      </c>
      <c r="I21" s="25">
        <f>SUM(Quarter!AD22:AG22)</f>
        <v>804.23</v>
      </c>
      <c r="J21" s="25">
        <f>SUM(Quarter!AH22:AK22)</f>
        <v>727.31</v>
      </c>
      <c r="K21" s="25">
        <f>SUM(Quarter!AL22:AO22)</f>
        <v>756.85</v>
      </c>
      <c r="L21" s="25">
        <f>SUM(Quarter!AP22:AS22)</f>
        <v>634.91</v>
      </c>
      <c r="M21" s="25">
        <f>SUM(Quarter!AT22:AW22)</f>
        <v>466.19</v>
      </c>
      <c r="N21" s="25">
        <f>SUM(Quarter!AX22:BA22)</f>
        <v>423.28000000000003</v>
      </c>
      <c r="O21" s="25">
        <f>SUM(Quarter!BB22:BE22)</f>
        <v>395.4</v>
      </c>
      <c r="P21" s="25">
        <f>SUM(Quarter!BF22:BI22)</f>
        <v>481.83000000000004</v>
      </c>
      <c r="Q21" s="25">
        <f>SUM(Quarter!BJ22:BM22)</f>
        <v>625.75</v>
      </c>
      <c r="R21" s="25">
        <f>SUM(Quarter!BN22:BQ22)</f>
        <v>633.67999999999995</v>
      </c>
      <c r="S21" s="25">
        <f>SUM(Quarter!BR22:BU22)</f>
        <v>539.1</v>
      </c>
      <c r="T21" s="25">
        <f>SUM(Quarter!BV22:BY22)</f>
        <v>315.89</v>
      </c>
      <c r="U21" s="25">
        <f>SUM(Quarter!BZ22:CC22)</f>
        <v>295.51</v>
      </c>
      <c r="V21" s="25">
        <f>SUM(Quarter!CD22:CG22)</f>
        <v>271.05</v>
      </c>
      <c r="W21" s="25">
        <f>SUM(Quarter!CH22:CK22)</f>
        <v>278.79000000000002</v>
      </c>
      <c r="X21" s="25">
        <f>SUM(Quarter!CL22:CO22)</f>
        <v>291.87</v>
      </c>
      <c r="Y21" s="25">
        <f>SUM(Quarter!CP22:CS22)</f>
        <v>311.36</v>
      </c>
      <c r="Z21" s="25">
        <f>SUM(Quarter!CT22:CW22)</f>
        <v>333.79999999999995</v>
      </c>
      <c r="AA21" s="25">
        <f>SUM(Quarter!CX22:DA22)</f>
        <v>220.83</v>
      </c>
      <c r="AB21" s="25">
        <f>SUM(Quarter!DB22:DE22)</f>
        <v>194.45999999999998</v>
      </c>
      <c r="AC21" s="25">
        <f>SUM(Quarter!DF22:DI22)</f>
        <v>69.150000000000006</v>
      </c>
    </row>
    <row r="22" spans="1:29" x14ac:dyDescent="0.35">
      <c r="A22" s="34" t="s">
        <v>195</v>
      </c>
      <c r="B22" s="25">
        <f>+Quarter!B23+Quarter!C23+Quarter!D23+Quarter!E23</f>
        <v>469</v>
      </c>
      <c r="C22" s="25">
        <f>+Quarter!F23+Quarter!G23+Quarter!H23+Quarter!I23</f>
        <v>420</v>
      </c>
      <c r="D22" s="25">
        <f>+Quarter!J23+Quarter!K23+Quarter!L23+Quarter!M23</f>
        <v>411.52</v>
      </c>
      <c r="E22" s="25">
        <f>+Quarter!N23+Quarter!O23+Quarter!P23+Quarter!Q23</f>
        <v>358.65</v>
      </c>
      <c r="F22" s="25">
        <f>+Quarter!R23+Quarter!S23+Quarter!T23+Quarter!U23</f>
        <v>276.13</v>
      </c>
      <c r="G22" s="25">
        <f>+Quarter!V23+Quarter!W23+Quarter!X23+Quarter!Y23</f>
        <v>160.62</v>
      </c>
      <c r="H22" s="25">
        <f>+Quarter!Z23+Quarter!AA23+Quarter!AB23+Quarter!AC23</f>
        <v>126.59</v>
      </c>
      <c r="I22" s="25">
        <f>SUM(Quarter!AD23:AG23)</f>
        <v>80.59</v>
      </c>
      <c r="J22" s="25">
        <f>SUM(Quarter!AH23:AK23)</f>
        <v>79.84</v>
      </c>
      <c r="K22" s="25">
        <f>SUM(Quarter!AL23:AO23)</f>
        <v>88.98</v>
      </c>
      <c r="L22" s="25">
        <f>SUM(Quarter!AP23:AS23)</f>
        <v>94.179999999999993</v>
      </c>
      <c r="M22" s="25">
        <f>SUM(Quarter!AT23:AW23)</f>
        <v>77.900000000000006</v>
      </c>
      <c r="N22" s="25">
        <f>SUM(Quarter!AX23:BA23)</f>
        <v>52.7</v>
      </c>
      <c r="O22" s="25">
        <f>SUM(Quarter!BB23:BE23)</f>
        <v>34.9</v>
      </c>
      <c r="P22" s="25">
        <f>SUM(Quarter!BF23:BI23)</f>
        <v>45.3</v>
      </c>
      <c r="Q22" s="25">
        <f>SUM(Quarter!BJ23:BM23)</f>
        <v>83</v>
      </c>
      <c r="R22" s="25">
        <f>SUM(Quarter!BN23:BQ23)</f>
        <v>44.5</v>
      </c>
      <c r="S22" s="25">
        <f>SUM(Quarter!BR23:BU23)</f>
        <v>16.5</v>
      </c>
      <c r="T22" s="25">
        <f>SUM(Quarter!BV23:BY23)</f>
        <v>0</v>
      </c>
      <c r="U22" s="25">
        <f>SUM(Quarter!BZ23:CC23)</f>
        <v>0</v>
      </c>
      <c r="V22" s="25">
        <f>SUM(Quarter!CD23:CG23)</f>
        <v>0</v>
      </c>
      <c r="W22" s="25">
        <f>SUM(Quarter!CH23:CK23)</f>
        <v>0</v>
      </c>
      <c r="X22" s="25">
        <f>SUM(Quarter!CL23:CO23)</f>
        <v>0</v>
      </c>
      <c r="Y22" s="25">
        <f>SUM(Quarter!CP23:CS23)</f>
        <v>0</v>
      </c>
      <c r="Z22" s="25">
        <f>SUM(Quarter!CT23:CW23)</f>
        <v>0</v>
      </c>
      <c r="AA22" s="25">
        <f>SUM(Quarter!CX23:DA23)</f>
        <v>0</v>
      </c>
      <c r="AB22" s="25">
        <f>SUM(Quarter!DB23:DE23)</f>
        <v>0</v>
      </c>
      <c r="AC22" s="25">
        <f>SUM(Quarter!DF23:DI23)</f>
        <v>0</v>
      </c>
    </row>
    <row r="23" spans="1:29" x14ac:dyDescent="0.35">
      <c r="A23" s="44" t="s">
        <v>163</v>
      </c>
      <c r="B23" s="41">
        <f>+Quarter!B24+Quarter!C24+Quarter!D24+Quarter!E24</f>
        <v>717</v>
      </c>
      <c r="C23" s="41">
        <f>+Quarter!F24+Quarter!G24+Quarter!H24+Quarter!I24</f>
        <v>676</v>
      </c>
      <c r="D23" s="41">
        <f>+Quarter!J24+Quarter!K24+Quarter!L24+Quarter!M24</f>
        <v>628.96</v>
      </c>
      <c r="E23" s="25">
        <f>+Quarter!N24+Quarter!O24+Quarter!P24+Quarter!Q24</f>
        <v>513.17000000000007</v>
      </c>
      <c r="F23" s="25">
        <f>+Quarter!R24+Quarter!S24+Quarter!T24+Quarter!U24</f>
        <v>569.6400000000001</v>
      </c>
      <c r="G23" s="25">
        <f>+Quarter!V24+Quarter!W24+Quarter!X24+Quarter!Y24</f>
        <v>470.04000000000008</v>
      </c>
      <c r="H23" s="25">
        <f>+Quarter!Z24+Quarter!AA24+Quarter!AB24+Quarter!AC24</f>
        <v>354.24</v>
      </c>
      <c r="I23" s="25">
        <f>SUM(Quarter!AD24:AG24)</f>
        <v>290.40999999999997</v>
      </c>
      <c r="J23" s="25">
        <f>SUM(Quarter!AH24:AK24)</f>
        <v>279.36</v>
      </c>
      <c r="K23" s="25">
        <f>SUM(Quarter!AL24:AO24)</f>
        <v>250.32</v>
      </c>
      <c r="L23" s="25">
        <f>SUM(Quarter!AP24:AS24)</f>
        <v>306.66999999999996</v>
      </c>
      <c r="M23" s="25">
        <f>SUM(Quarter!AT24:AW24)</f>
        <v>279.74</v>
      </c>
      <c r="N23" s="25">
        <f>SUM(Quarter!AX24:BA24)</f>
        <v>321.16000000000003</v>
      </c>
      <c r="O23" s="25">
        <f>SUM(Quarter!BB24:BE24)</f>
        <v>278.24</v>
      </c>
      <c r="P23" s="41">
        <f>SUM(Quarter!BF24:BI24)</f>
        <v>259.63</v>
      </c>
      <c r="Q23" s="41">
        <f>SUM(Quarter!BJ24:BM24)</f>
        <v>309.83999999999997</v>
      </c>
      <c r="R23" s="41">
        <f>SUM(Quarter!BN24:BQ24)</f>
        <v>255.62</v>
      </c>
      <c r="S23" s="41">
        <f>SUM(Quarter!BR24:BU24)</f>
        <v>234.58</v>
      </c>
      <c r="T23" s="41">
        <f>SUM(Quarter!BV24:BY24)</f>
        <v>235.51000000000002</v>
      </c>
      <c r="U23" s="41">
        <f>SUM(Quarter!BZ24:CC24)</f>
        <v>242.21999999999997</v>
      </c>
      <c r="V23" s="41">
        <f>SUM(Quarter!CD24:CG24)</f>
        <v>240.06</v>
      </c>
      <c r="W23" s="41">
        <f>SUM(Quarter!CH24:CK24)</f>
        <v>199.53000000000003</v>
      </c>
      <c r="X23" s="41">
        <f>SUM(Quarter!CL24:CO24)</f>
        <v>197.92</v>
      </c>
      <c r="Y23" s="41">
        <f>SUM(Quarter!CP24:CS24)</f>
        <v>211.98</v>
      </c>
      <c r="Z23" s="41">
        <f>SUM(Quarter!CT24:CW24)</f>
        <v>224.68</v>
      </c>
      <c r="AA23" s="41">
        <f>SUM(Quarter!CX24:DA24)</f>
        <v>179.01999999999998</v>
      </c>
      <c r="AB23" s="41">
        <f>SUM(Quarter!DB24:DE24)</f>
        <v>199.89000000000001</v>
      </c>
      <c r="AC23" s="41">
        <f>SUM(Quarter!DF24:DI24)</f>
        <v>163.74</v>
      </c>
    </row>
    <row r="24" spans="1:29" ht="16" thickBot="1" x14ac:dyDescent="0.4">
      <c r="A24" s="45" t="s">
        <v>167</v>
      </c>
      <c r="B24" s="46">
        <f>+Quarter!E25</f>
        <v>946</v>
      </c>
      <c r="C24" s="46">
        <f>+Quarter!I25</f>
        <v>703</v>
      </c>
      <c r="D24" s="46">
        <f>+Quarter!M25</f>
        <v>858.24</v>
      </c>
      <c r="E24" s="47">
        <f>+Quarter!Q25</f>
        <v>692.54</v>
      </c>
      <c r="F24" s="47">
        <f>+Quarter!U25</f>
        <v>435.62</v>
      </c>
      <c r="G24" s="47">
        <f>+Quarter!Y25</f>
        <v>578.24</v>
      </c>
      <c r="H24" s="47">
        <f>+Quarter!AC25</f>
        <v>707.63</v>
      </c>
      <c r="I24" s="47">
        <f>+Quarter!AG25</f>
        <v>854.94</v>
      </c>
      <c r="J24" s="47">
        <f>+Quarter!AK25</f>
        <v>1068.94</v>
      </c>
      <c r="K24" s="47">
        <f>Quarter!AO25</f>
        <v>1116.6400000000001</v>
      </c>
      <c r="L24" s="47">
        <f>(Quarter!AS25)</f>
        <v>902.47</v>
      </c>
      <c r="M24" s="47">
        <f>Quarter!AW25</f>
        <v>597.36</v>
      </c>
      <c r="N24" s="47">
        <f>Quarter!BA25</f>
        <v>761.48</v>
      </c>
      <c r="O24" s="47">
        <f>Quarter!BE25</f>
        <v>1214.32</v>
      </c>
      <c r="P24" s="47">
        <f>Quarter!BI25</f>
        <v>853.81</v>
      </c>
      <c r="Q24" s="47">
        <f>Quarter!BM25</f>
        <v>976.73</v>
      </c>
      <c r="R24" s="47">
        <f>Quarter!BQ25</f>
        <v>1188.27</v>
      </c>
      <c r="S24" s="47">
        <f>Quarter!BU25</f>
        <v>1123.9000000000001</v>
      </c>
      <c r="T24" s="47">
        <f>Quarter!BY25</f>
        <v>1249.48</v>
      </c>
      <c r="U24" s="47">
        <f>Quarter!CC25</f>
        <v>1252.3800000000001</v>
      </c>
      <c r="V24" s="47">
        <f>Quarter!CG25</f>
        <v>1318.77</v>
      </c>
      <c r="W24" s="47">
        <f>Quarter!CK25</f>
        <v>1453.88</v>
      </c>
      <c r="X24" s="47">
        <f>Quarter!CO25</f>
        <v>1446.78</v>
      </c>
      <c r="Y24" s="47">
        <f>Quarter!CS25</f>
        <v>1234.6500000000001</v>
      </c>
      <c r="Z24" s="47">
        <f>Quarter!CW25</f>
        <v>1086.6600000000001</v>
      </c>
      <c r="AA24" s="47">
        <f>Quarter!DA25</f>
        <v>981.06</v>
      </c>
      <c r="AB24" s="47">
        <f>Quarter!DE25</f>
        <v>792.19</v>
      </c>
      <c r="AC24" s="47">
        <f>Quarter!DI25</f>
        <v>811.57</v>
      </c>
    </row>
  </sheetData>
  <phoneticPr fontId="10" type="noConversion"/>
  <pageMargins left="0.7" right="0.7" top="0.75" bottom="0.75" header="0.3" footer="0.3"/>
  <pageSetup paperSize="9" orientation="portrait" r:id="rId1"/>
  <ignoredErrors>
    <ignoredError sqref="I5:Y23 I24:V24 Z5:AA16 Z17:AA23" formulaRange="1"/>
    <ignoredError sqref="Z24:AA24 AB5:AC18 AB19:AC23" formulaRange="1" calculatedColumn="1"/>
    <ignoredError sqref="Y24 AB24:AC24" calculatedColumn="1"/>
  </ignoredErrors>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37B8A8-BF44-44B6-AF74-5F4050D2CB24}">
  <sheetPr codeName="Sheet4"/>
  <dimension ref="A1:DL25"/>
  <sheetViews>
    <sheetView showGridLines="0" zoomScaleNormal="100" workbookViewId="0">
      <pane xSplit="1" ySplit="5" topLeftCell="DB6" activePane="bottomRight" state="frozen"/>
      <selection activeCell="A11" sqref="A11"/>
      <selection pane="topRight" activeCell="A11" sqref="A11"/>
      <selection pane="bottomLeft" activeCell="A11" sqref="A11"/>
      <selection pane="bottomRight" activeCell="DB5" sqref="DB5"/>
    </sheetView>
  </sheetViews>
  <sheetFormatPr defaultColWidth="9" defaultRowHeight="15.5" x14ac:dyDescent="0.35"/>
  <cols>
    <col min="1" max="1" width="56.453125" style="2" customWidth="1"/>
    <col min="2" max="86" width="8.54296875" style="2" customWidth="1"/>
    <col min="87" max="87" width="10.1796875" style="2" customWidth="1"/>
    <col min="88" max="90" width="8.54296875" style="2" customWidth="1"/>
    <col min="91" max="91" width="10.1796875" style="2" customWidth="1"/>
    <col min="92" max="94" width="8.54296875" style="2" customWidth="1"/>
    <col min="95" max="95" width="9" style="2" customWidth="1"/>
    <col min="96" max="96" width="10.1796875" style="2" customWidth="1"/>
    <col min="97" max="97" width="12.453125" style="2" customWidth="1"/>
    <col min="98" max="98" width="12.54296875" style="2" customWidth="1"/>
    <col min="99" max="101" width="12.1796875" style="2" customWidth="1"/>
    <col min="102" max="102" width="13.81640625" style="2" customWidth="1"/>
    <col min="103" max="103" width="12.453125" style="2" customWidth="1"/>
    <col min="104" max="104" width="13.1796875" style="2" customWidth="1"/>
    <col min="105" max="105" width="12.26953125" style="2" customWidth="1"/>
    <col min="106" max="106" width="11.81640625" style="2" customWidth="1"/>
    <col min="107" max="107" width="13.1796875" style="2" customWidth="1"/>
    <col min="108" max="108" width="12.54296875" style="2" customWidth="1"/>
    <col min="109" max="109" width="12.7265625" style="2" customWidth="1"/>
    <col min="110" max="110" width="13.7265625" style="2" customWidth="1"/>
    <col min="111" max="113" width="12.453125" style="2" customWidth="1"/>
    <col min="114" max="250" width="9" style="2"/>
    <col min="251" max="251" width="7.26953125" style="2" customWidth="1"/>
    <col min="252" max="252" width="10.7265625" style="2" customWidth="1"/>
    <col min="253" max="253" width="9" style="2" customWidth="1"/>
    <col min="254" max="254" width="17.7265625" style="2" customWidth="1"/>
    <col min="255" max="255" width="9" style="2" customWidth="1"/>
    <col min="256" max="256" width="19.7265625" style="2" customWidth="1"/>
    <col min="257" max="257" width="9" style="2" customWidth="1"/>
    <col min="258" max="258" width="11.453125" style="2" customWidth="1"/>
    <col min="259" max="259" width="11" style="2" customWidth="1"/>
    <col min="260" max="260" width="13" style="2" customWidth="1"/>
    <col min="261" max="261" width="9.54296875" style="2" customWidth="1"/>
    <col min="262" max="262" width="10.453125" style="2" customWidth="1"/>
    <col min="263" max="263" width="12" style="2" customWidth="1"/>
    <col min="264" max="264" width="9" style="2" customWidth="1"/>
    <col min="265" max="265" width="7.7265625" style="2" customWidth="1"/>
    <col min="266" max="266" width="10" style="2" customWidth="1"/>
    <col min="267" max="267" width="9" style="2"/>
    <col min="268" max="268" width="10" style="2" customWidth="1"/>
    <col min="269" max="270" width="8" style="2" customWidth="1"/>
    <col min="271" max="277" width="10" style="2" customWidth="1"/>
    <col min="278" max="278" width="11.26953125" style="2" customWidth="1"/>
    <col min="279" max="279" width="10" style="2" customWidth="1"/>
    <col min="280" max="280" width="8.26953125" style="2" customWidth="1"/>
    <col min="281" max="282" width="10" style="2" customWidth="1"/>
    <col min="283" max="283" width="11.26953125" style="2" customWidth="1"/>
    <col min="284" max="284" width="9" style="2" customWidth="1"/>
    <col min="285" max="285" width="11.453125" style="2" customWidth="1"/>
    <col min="286" max="286" width="15.26953125" style="2" bestFit="1" customWidth="1"/>
    <col min="287" max="506" width="9" style="2"/>
    <col min="507" max="507" width="7.26953125" style="2" customWidth="1"/>
    <col min="508" max="508" width="10.7265625" style="2" customWidth="1"/>
    <col min="509" max="509" width="9" style="2" customWidth="1"/>
    <col min="510" max="510" width="17.7265625" style="2" customWidth="1"/>
    <col min="511" max="511" width="9" style="2" customWidth="1"/>
    <col min="512" max="512" width="19.7265625" style="2" customWidth="1"/>
    <col min="513" max="513" width="9" style="2" customWidth="1"/>
    <col min="514" max="514" width="11.453125" style="2" customWidth="1"/>
    <col min="515" max="515" width="11" style="2" customWidth="1"/>
    <col min="516" max="516" width="13" style="2" customWidth="1"/>
    <col min="517" max="517" width="9.54296875" style="2" customWidth="1"/>
    <col min="518" max="518" width="10.453125" style="2" customWidth="1"/>
    <col min="519" max="519" width="12" style="2" customWidth="1"/>
    <col min="520" max="520" width="9" style="2" customWidth="1"/>
    <col min="521" max="521" width="7.7265625" style="2" customWidth="1"/>
    <col min="522" max="522" width="10" style="2" customWidth="1"/>
    <col min="523" max="523" width="9" style="2"/>
    <col min="524" max="524" width="10" style="2" customWidth="1"/>
    <col min="525" max="526" width="8" style="2" customWidth="1"/>
    <col min="527" max="533" width="10" style="2" customWidth="1"/>
    <col min="534" max="534" width="11.26953125" style="2" customWidth="1"/>
    <col min="535" max="535" width="10" style="2" customWidth="1"/>
    <col min="536" max="536" width="8.26953125" style="2" customWidth="1"/>
    <col min="537" max="538" width="10" style="2" customWidth="1"/>
    <col min="539" max="539" width="11.26953125" style="2" customWidth="1"/>
    <col min="540" max="540" width="9" style="2" customWidth="1"/>
    <col min="541" max="541" width="11.453125" style="2" customWidth="1"/>
    <col min="542" max="542" width="15.26953125" style="2" bestFit="1" customWidth="1"/>
    <col min="543" max="762" width="9" style="2"/>
    <col min="763" max="763" width="7.26953125" style="2" customWidth="1"/>
    <col min="764" max="764" width="10.7265625" style="2" customWidth="1"/>
    <col min="765" max="765" width="9" style="2" customWidth="1"/>
    <col min="766" max="766" width="17.7265625" style="2" customWidth="1"/>
    <col min="767" max="767" width="9" style="2" customWidth="1"/>
    <col min="768" max="768" width="19.7265625" style="2" customWidth="1"/>
    <col min="769" max="769" width="9" style="2" customWidth="1"/>
    <col min="770" max="770" width="11.453125" style="2" customWidth="1"/>
    <col min="771" max="771" width="11" style="2" customWidth="1"/>
    <col min="772" max="772" width="13" style="2" customWidth="1"/>
    <col min="773" max="773" width="9.54296875" style="2" customWidth="1"/>
    <col min="774" max="774" width="10.453125" style="2" customWidth="1"/>
    <col min="775" max="775" width="12" style="2" customWidth="1"/>
    <col min="776" max="776" width="9" style="2" customWidth="1"/>
    <col min="777" max="777" width="7.7265625" style="2" customWidth="1"/>
    <col min="778" max="778" width="10" style="2" customWidth="1"/>
    <col min="779" max="779" width="9" style="2"/>
    <col min="780" max="780" width="10" style="2" customWidth="1"/>
    <col min="781" max="782" width="8" style="2" customWidth="1"/>
    <col min="783" max="789" width="10" style="2" customWidth="1"/>
    <col min="790" max="790" width="11.26953125" style="2" customWidth="1"/>
    <col min="791" max="791" width="10" style="2" customWidth="1"/>
    <col min="792" max="792" width="8.26953125" style="2" customWidth="1"/>
    <col min="793" max="794" width="10" style="2" customWidth="1"/>
    <col min="795" max="795" width="11.26953125" style="2" customWidth="1"/>
    <col min="796" max="796" width="9" style="2" customWidth="1"/>
    <col min="797" max="797" width="11.453125" style="2" customWidth="1"/>
    <col min="798" max="798" width="15.26953125" style="2" bestFit="1" customWidth="1"/>
    <col min="799" max="1018" width="9" style="2"/>
    <col min="1019" max="1019" width="7.26953125" style="2" customWidth="1"/>
    <col min="1020" max="1020" width="10.7265625" style="2" customWidth="1"/>
    <col min="1021" max="1021" width="9" style="2" customWidth="1"/>
    <col min="1022" max="1022" width="17.7265625" style="2" customWidth="1"/>
    <col min="1023" max="1023" width="9" style="2" customWidth="1"/>
    <col min="1024" max="1024" width="19.7265625" style="2" customWidth="1"/>
    <col min="1025" max="1025" width="9" style="2" customWidth="1"/>
    <col min="1026" max="1026" width="11.453125" style="2" customWidth="1"/>
    <col min="1027" max="1027" width="11" style="2" customWidth="1"/>
    <col min="1028" max="1028" width="13" style="2" customWidth="1"/>
    <col min="1029" max="1029" width="9.54296875" style="2" customWidth="1"/>
    <col min="1030" max="1030" width="10.453125" style="2" customWidth="1"/>
    <col min="1031" max="1031" width="12" style="2" customWidth="1"/>
    <col min="1032" max="1032" width="9" style="2" customWidth="1"/>
    <col min="1033" max="1033" width="7.7265625" style="2" customWidth="1"/>
    <col min="1034" max="1034" width="10" style="2" customWidth="1"/>
    <col min="1035" max="1035" width="9" style="2"/>
    <col min="1036" max="1036" width="10" style="2" customWidth="1"/>
    <col min="1037" max="1038" width="8" style="2" customWidth="1"/>
    <col min="1039" max="1045" width="10" style="2" customWidth="1"/>
    <col min="1046" max="1046" width="11.26953125" style="2" customWidth="1"/>
    <col min="1047" max="1047" width="10" style="2" customWidth="1"/>
    <col min="1048" max="1048" width="8.26953125" style="2" customWidth="1"/>
    <col min="1049" max="1050" width="10" style="2" customWidth="1"/>
    <col min="1051" max="1051" width="11.26953125" style="2" customWidth="1"/>
    <col min="1052" max="1052" width="9" style="2" customWidth="1"/>
    <col min="1053" max="1053" width="11.453125" style="2" customWidth="1"/>
    <col min="1054" max="1054" width="15.26953125" style="2" bestFit="1" customWidth="1"/>
    <col min="1055" max="1274" width="9" style="2"/>
    <col min="1275" max="1275" width="7.26953125" style="2" customWidth="1"/>
    <col min="1276" max="1276" width="10.7265625" style="2" customWidth="1"/>
    <col min="1277" max="1277" width="9" style="2" customWidth="1"/>
    <col min="1278" max="1278" width="17.7265625" style="2" customWidth="1"/>
    <col min="1279" max="1279" width="9" style="2" customWidth="1"/>
    <col min="1280" max="1280" width="19.7265625" style="2" customWidth="1"/>
    <col min="1281" max="1281" width="9" style="2" customWidth="1"/>
    <col min="1282" max="1282" width="11.453125" style="2" customWidth="1"/>
    <col min="1283" max="1283" width="11" style="2" customWidth="1"/>
    <col min="1284" max="1284" width="13" style="2" customWidth="1"/>
    <col min="1285" max="1285" width="9.54296875" style="2" customWidth="1"/>
    <col min="1286" max="1286" width="10.453125" style="2" customWidth="1"/>
    <col min="1287" max="1287" width="12" style="2" customWidth="1"/>
    <col min="1288" max="1288" width="9" style="2" customWidth="1"/>
    <col min="1289" max="1289" width="7.7265625" style="2" customWidth="1"/>
    <col min="1290" max="1290" width="10" style="2" customWidth="1"/>
    <col min="1291" max="1291" width="9" style="2"/>
    <col min="1292" max="1292" width="10" style="2" customWidth="1"/>
    <col min="1293" max="1294" width="8" style="2" customWidth="1"/>
    <col min="1295" max="1301" width="10" style="2" customWidth="1"/>
    <col min="1302" max="1302" width="11.26953125" style="2" customWidth="1"/>
    <col min="1303" max="1303" width="10" style="2" customWidth="1"/>
    <col min="1304" max="1304" width="8.26953125" style="2" customWidth="1"/>
    <col min="1305" max="1306" width="10" style="2" customWidth="1"/>
    <col min="1307" max="1307" width="11.26953125" style="2" customWidth="1"/>
    <col min="1308" max="1308" width="9" style="2" customWidth="1"/>
    <col min="1309" max="1309" width="11.453125" style="2" customWidth="1"/>
    <col min="1310" max="1310" width="15.26953125" style="2" bestFit="1" customWidth="1"/>
    <col min="1311" max="1530" width="9" style="2"/>
    <col min="1531" max="1531" width="7.26953125" style="2" customWidth="1"/>
    <col min="1532" max="1532" width="10.7265625" style="2" customWidth="1"/>
    <col min="1533" max="1533" width="9" style="2" customWidth="1"/>
    <col min="1534" max="1534" width="17.7265625" style="2" customWidth="1"/>
    <col min="1535" max="1535" width="9" style="2" customWidth="1"/>
    <col min="1536" max="1536" width="19.7265625" style="2" customWidth="1"/>
    <col min="1537" max="1537" width="9" style="2" customWidth="1"/>
    <col min="1538" max="1538" width="11.453125" style="2" customWidth="1"/>
    <col min="1539" max="1539" width="11" style="2" customWidth="1"/>
    <col min="1540" max="1540" width="13" style="2" customWidth="1"/>
    <col min="1541" max="1541" width="9.54296875" style="2" customWidth="1"/>
    <col min="1542" max="1542" width="10.453125" style="2" customWidth="1"/>
    <col min="1543" max="1543" width="12" style="2" customWidth="1"/>
    <col min="1544" max="1544" width="9" style="2" customWidth="1"/>
    <col min="1545" max="1545" width="7.7265625" style="2" customWidth="1"/>
    <col min="1546" max="1546" width="10" style="2" customWidth="1"/>
    <col min="1547" max="1547" width="9" style="2"/>
    <col min="1548" max="1548" width="10" style="2" customWidth="1"/>
    <col min="1549" max="1550" width="8" style="2" customWidth="1"/>
    <col min="1551" max="1557" width="10" style="2" customWidth="1"/>
    <col min="1558" max="1558" width="11.26953125" style="2" customWidth="1"/>
    <col min="1559" max="1559" width="10" style="2" customWidth="1"/>
    <col min="1560" max="1560" width="8.26953125" style="2" customWidth="1"/>
    <col min="1561" max="1562" width="10" style="2" customWidth="1"/>
    <col min="1563" max="1563" width="11.26953125" style="2" customWidth="1"/>
    <col min="1564" max="1564" width="9" style="2" customWidth="1"/>
    <col min="1565" max="1565" width="11.453125" style="2" customWidth="1"/>
    <col min="1566" max="1566" width="15.26953125" style="2" bestFit="1" customWidth="1"/>
    <col min="1567" max="1786" width="9" style="2"/>
    <col min="1787" max="1787" width="7.26953125" style="2" customWidth="1"/>
    <col min="1788" max="1788" width="10.7265625" style="2" customWidth="1"/>
    <col min="1789" max="1789" width="9" style="2" customWidth="1"/>
    <col min="1790" max="1790" width="17.7265625" style="2" customWidth="1"/>
    <col min="1791" max="1791" width="9" style="2" customWidth="1"/>
    <col min="1792" max="1792" width="19.7265625" style="2" customWidth="1"/>
    <col min="1793" max="1793" width="9" style="2" customWidth="1"/>
    <col min="1794" max="1794" width="11.453125" style="2" customWidth="1"/>
    <col min="1795" max="1795" width="11" style="2" customWidth="1"/>
    <col min="1796" max="1796" width="13" style="2" customWidth="1"/>
    <col min="1797" max="1797" width="9.54296875" style="2" customWidth="1"/>
    <col min="1798" max="1798" width="10.453125" style="2" customWidth="1"/>
    <col min="1799" max="1799" width="12" style="2" customWidth="1"/>
    <col min="1800" max="1800" width="9" style="2" customWidth="1"/>
    <col min="1801" max="1801" width="7.7265625" style="2" customWidth="1"/>
    <col min="1802" max="1802" width="10" style="2" customWidth="1"/>
    <col min="1803" max="1803" width="9" style="2"/>
    <col min="1804" max="1804" width="10" style="2" customWidth="1"/>
    <col min="1805" max="1806" width="8" style="2" customWidth="1"/>
    <col min="1807" max="1813" width="10" style="2" customWidth="1"/>
    <col min="1814" max="1814" width="11.26953125" style="2" customWidth="1"/>
    <col min="1815" max="1815" width="10" style="2" customWidth="1"/>
    <col min="1816" max="1816" width="8.26953125" style="2" customWidth="1"/>
    <col min="1817" max="1818" width="10" style="2" customWidth="1"/>
    <col min="1819" max="1819" width="11.26953125" style="2" customWidth="1"/>
    <col min="1820" max="1820" width="9" style="2" customWidth="1"/>
    <col min="1821" max="1821" width="11.453125" style="2" customWidth="1"/>
    <col min="1822" max="1822" width="15.26953125" style="2" bestFit="1" customWidth="1"/>
    <col min="1823" max="2042" width="9" style="2"/>
    <col min="2043" max="2043" width="7.26953125" style="2" customWidth="1"/>
    <col min="2044" max="2044" width="10.7265625" style="2" customWidth="1"/>
    <col min="2045" max="2045" width="9" style="2" customWidth="1"/>
    <col min="2046" max="2046" width="17.7265625" style="2" customWidth="1"/>
    <col min="2047" max="2047" width="9" style="2" customWidth="1"/>
    <col min="2048" max="2048" width="19.7265625" style="2" customWidth="1"/>
    <col min="2049" max="2049" width="9" style="2" customWidth="1"/>
    <col min="2050" max="2050" width="11.453125" style="2" customWidth="1"/>
    <col min="2051" max="2051" width="11" style="2" customWidth="1"/>
    <col min="2052" max="2052" width="13" style="2" customWidth="1"/>
    <col min="2053" max="2053" width="9.54296875" style="2" customWidth="1"/>
    <col min="2054" max="2054" width="10.453125" style="2" customWidth="1"/>
    <col min="2055" max="2055" width="12" style="2" customWidth="1"/>
    <col min="2056" max="2056" width="9" style="2" customWidth="1"/>
    <col min="2057" max="2057" width="7.7265625" style="2" customWidth="1"/>
    <col min="2058" max="2058" width="10" style="2" customWidth="1"/>
    <col min="2059" max="2059" width="9" style="2"/>
    <col min="2060" max="2060" width="10" style="2" customWidth="1"/>
    <col min="2061" max="2062" width="8" style="2" customWidth="1"/>
    <col min="2063" max="2069" width="10" style="2" customWidth="1"/>
    <col min="2070" max="2070" width="11.26953125" style="2" customWidth="1"/>
    <col min="2071" max="2071" width="10" style="2" customWidth="1"/>
    <col min="2072" max="2072" width="8.26953125" style="2" customWidth="1"/>
    <col min="2073" max="2074" width="10" style="2" customWidth="1"/>
    <col min="2075" max="2075" width="11.26953125" style="2" customWidth="1"/>
    <col min="2076" max="2076" width="9" style="2" customWidth="1"/>
    <col min="2077" max="2077" width="11.453125" style="2" customWidth="1"/>
    <col min="2078" max="2078" width="15.26953125" style="2" bestFit="1" customWidth="1"/>
    <col min="2079" max="2298" width="9" style="2"/>
    <col min="2299" max="2299" width="7.26953125" style="2" customWidth="1"/>
    <col min="2300" max="2300" width="10.7265625" style="2" customWidth="1"/>
    <col min="2301" max="2301" width="9" style="2" customWidth="1"/>
    <col min="2302" max="2302" width="17.7265625" style="2" customWidth="1"/>
    <col min="2303" max="2303" width="9" style="2" customWidth="1"/>
    <col min="2304" max="2304" width="19.7265625" style="2" customWidth="1"/>
    <col min="2305" max="2305" width="9" style="2" customWidth="1"/>
    <col min="2306" max="2306" width="11.453125" style="2" customWidth="1"/>
    <col min="2307" max="2307" width="11" style="2" customWidth="1"/>
    <col min="2308" max="2308" width="13" style="2" customWidth="1"/>
    <col min="2309" max="2309" width="9.54296875" style="2" customWidth="1"/>
    <col min="2310" max="2310" width="10.453125" style="2" customWidth="1"/>
    <col min="2311" max="2311" width="12" style="2" customWidth="1"/>
    <col min="2312" max="2312" width="9" style="2" customWidth="1"/>
    <col min="2313" max="2313" width="7.7265625" style="2" customWidth="1"/>
    <col min="2314" max="2314" width="10" style="2" customWidth="1"/>
    <col min="2315" max="2315" width="9" style="2"/>
    <col min="2316" max="2316" width="10" style="2" customWidth="1"/>
    <col min="2317" max="2318" width="8" style="2" customWidth="1"/>
    <col min="2319" max="2325" width="10" style="2" customWidth="1"/>
    <col min="2326" max="2326" width="11.26953125" style="2" customWidth="1"/>
    <col min="2327" max="2327" width="10" style="2" customWidth="1"/>
    <col min="2328" max="2328" width="8.26953125" style="2" customWidth="1"/>
    <col min="2329" max="2330" width="10" style="2" customWidth="1"/>
    <col min="2331" max="2331" width="11.26953125" style="2" customWidth="1"/>
    <col min="2332" max="2332" width="9" style="2" customWidth="1"/>
    <col min="2333" max="2333" width="11.453125" style="2" customWidth="1"/>
    <col min="2334" max="2334" width="15.26953125" style="2" bestFit="1" customWidth="1"/>
    <col min="2335" max="2554" width="9" style="2"/>
    <col min="2555" max="2555" width="7.26953125" style="2" customWidth="1"/>
    <col min="2556" max="2556" width="10.7265625" style="2" customWidth="1"/>
    <col min="2557" max="2557" width="9" style="2" customWidth="1"/>
    <col min="2558" max="2558" width="17.7265625" style="2" customWidth="1"/>
    <col min="2559" max="2559" width="9" style="2" customWidth="1"/>
    <col min="2560" max="2560" width="19.7265625" style="2" customWidth="1"/>
    <col min="2561" max="2561" width="9" style="2" customWidth="1"/>
    <col min="2562" max="2562" width="11.453125" style="2" customWidth="1"/>
    <col min="2563" max="2563" width="11" style="2" customWidth="1"/>
    <col min="2564" max="2564" width="13" style="2" customWidth="1"/>
    <col min="2565" max="2565" width="9.54296875" style="2" customWidth="1"/>
    <col min="2566" max="2566" width="10.453125" style="2" customWidth="1"/>
    <col min="2567" max="2567" width="12" style="2" customWidth="1"/>
    <col min="2568" max="2568" width="9" style="2" customWidth="1"/>
    <col min="2569" max="2569" width="7.7265625" style="2" customWidth="1"/>
    <col min="2570" max="2570" width="10" style="2" customWidth="1"/>
    <col min="2571" max="2571" width="9" style="2"/>
    <col min="2572" max="2572" width="10" style="2" customWidth="1"/>
    <col min="2573" max="2574" width="8" style="2" customWidth="1"/>
    <col min="2575" max="2581" width="10" style="2" customWidth="1"/>
    <col min="2582" max="2582" width="11.26953125" style="2" customWidth="1"/>
    <col min="2583" max="2583" width="10" style="2" customWidth="1"/>
    <col min="2584" max="2584" width="8.26953125" style="2" customWidth="1"/>
    <col min="2585" max="2586" width="10" style="2" customWidth="1"/>
    <col min="2587" max="2587" width="11.26953125" style="2" customWidth="1"/>
    <col min="2588" max="2588" width="9" style="2" customWidth="1"/>
    <col min="2589" max="2589" width="11.453125" style="2" customWidth="1"/>
    <col min="2590" max="2590" width="15.26953125" style="2" bestFit="1" customWidth="1"/>
    <col min="2591" max="2810" width="9" style="2"/>
    <col min="2811" max="2811" width="7.26953125" style="2" customWidth="1"/>
    <col min="2812" max="2812" width="10.7265625" style="2" customWidth="1"/>
    <col min="2813" max="2813" width="9" style="2" customWidth="1"/>
    <col min="2814" max="2814" width="17.7265625" style="2" customWidth="1"/>
    <col min="2815" max="2815" width="9" style="2" customWidth="1"/>
    <col min="2816" max="2816" width="19.7265625" style="2" customWidth="1"/>
    <col min="2817" max="2817" width="9" style="2" customWidth="1"/>
    <col min="2818" max="2818" width="11.453125" style="2" customWidth="1"/>
    <col min="2819" max="2819" width="11" style="2" customWidth="1"/>
    <col min="2820" max="2820" width="13" style="2" customWidth="1"/>
    <col min="2821" max="2821" width="9.54296875" style="2" customWidth="1"/>
    <col min="2822" max="2822" width="10.453125" style="2" customWidth="1"/>
    <col min="2823" max="2823" width="12" style="2" customWidth="1"/>
    <col min="2824" max="2824" width="9" style="2" customWidth="1"/>
    <col min="2825" max="2825" width="7.7265625" style="2" customWidth="1"/>
    <col min="2826" max="2826" width="10" style="2" customWidth="1"/>
    <col min="2827" max="2827" width="9" style="2"/>
    <col min="2828" max="2828" width="10" style="2" customWidth="1"/>
    <col min="2829" max="2830" width="8" style="2" customWidth="1"/>
    <col min="2831" max="2837" width="10" style="2" customWidth="1"/>
    <col min="2838" max="2838" width="11.26953125" style="2" customWidth="1"/>
    <col min="2839" max="2839" width="10" style="2" customWidth="1"/>
    <col min="2840" max="2840" width="8.26953125" style="2" customWidth="1"/>
    <col min="2841" max="2842" width="10" style="2" customWidth="1"/>
    <col min="2843" max="2843" width="11.26953125" style="2" customWidth="1"/>
    <col min="2844" max="2844" width="9" style="2" customWidth="1"/>
    <col min="2845" max="2845" width="11.453125" style="2" customWidth="1"/>
    <col min="2846" max="2846" width="15.26953125" style="2" bestFit="1" customWidth="1"/>
    <col min="2847" max="3066" width="9" style="2"/>
    <col min="3067" max="3067" width="7.26953125" style="2" customWidth="1"/>
    <col min="3068" max="3068" width="10.7265625" style="2" customWidth="1"/>
    <col min="3069" max="3069" width="9" style="2" customWidth="1"/>
    <col min="3070" max="3070" width="17.7265625" style="2" customWidth="1"/>
    <col min="3071" max="3071" width="9" style="2" customWidth="1"/>
    <col min="3072" max="3072" width="19.7265625" style="2" customWidth="1"/>
    <col min="3073" max="3073" width="9" style="2" customWidth="1"/>
    <col min="3074" max="3074" width="11.453125" style="2" customWidth="1"/>
    <col min="3075" max="3075" width="11" style="2" customWidth="1"/>
    <col min="3076" max="3076" width="13" style="2" customWidth="1"/>
    <col min="3077" max="3077" width="9.54296875" style="2" customWidth="1"/>
    <col min="3078" max="3078" width="10.453125" style="2" customWidth="1"/>
    <col min="3079" max="3079" width="12" style="2" customWidth="1"/>
    <col min="3080" max="3080" width="9" style="2" customWidth="1"/>
    <col min="3081" max="3081" width="7.7265625" style="2" customWidth="1"/>
    <col min="3082" max="3082" width="10" style="2" customWidth="1"/>
    <col min="3083" max="3083" width="9" style="2"/>
    <col min="3084" max="3084" width="10" style="2" customWidth="1"/>
    <col min="3085" max="3086" width="8" style="2" customWidth="1"/>
    <col min="3087" max="3093" width="10" style="2" customWidth="1"/>
    <col min="3094" max="3094" width="11.26953125" style="2" customWidth="1"/>
    <col min="3095" max="3095" width="10" style="2" customWidth="1"/>
    <col min="3096" max="3096" width="8.26953125" style="2" customWidth="1"/>
    <col min="3097" max="3098" width="10" style="2" customWidth="1"/>
    <col min="3099" max="3099" width="11.26953125" style="2" customWidth="1"/>
    <col min="3100" max="3100" width="9" style="2" customWidth="1"/>
    <col min="3101" max="3101" width="11.453125" style="2" customWidth="1"/>
    <col min="3102" max="3102" width="15.26953125" style="2" bestFit="1" customWidth="1"/>
    <col min="3103" max="3322" width="9" style="2"/>
    <col min="3323" max="3323" width="7.26953125" style="2" customWidth="1"/>
    <col min="3324" max="3324" width="10.7265625" style="2" customWidth="1"/>
    <col min="3325" max="3325" width="9" style="2" customWidth="1"/>
    <col min="3326" max="3326" width="17.7265625" style="2" customWidth="1"/>
    <col min="3327" max="3327" width="9" style="2" customWidth="1"/>
    <col min="3328" max="3328" width="19.7265625" style="2" customWidth="1"/>
    <col min="3329" max="3329" width="9" style="2" customWidth="1"/>
    <col min="3330" max="3330" width="11.453125" style="2" customWidth="1"/>
    <col min="3331" max="3331" width="11" style="2" customWidth="1"/>
    <col min="3332" max="3332" width="13" style="2" customWidth="1"/>
    <col min="3333" max="3333" width="9.54296875" style="2" customWidth="1"/>
    <col min="3334" max="3334" width="10.453125" style="2" customWidth="1"/>
    <col min="3335" max="3335" width="12" style="2" customWidth="1"/>
    <col min="3336" max="3336" width="9" style="2" customWidth="1"/>
    <col min="3337" max="3337" width="7.7265625" style="2" customWidth="1"/>
    <col min="3338" max="3338" width="10" style="2" customWidth="1"/>
    <col min="3339" max="3339" width="9" style="2"/>
    <col min="3340" max="3340" width="10" style="2" customWidth="1"/>
    <col min="3341" max="3342" width="8" style="2" customWidth="1"/>
    <col min="3343" max="3349" width="10" style="2" customWidth="1"/>
    <col min="3350" max="3350" width="11.26953125" style="2" customWidth="1"/>
    <col min="3351" max="3351" width="10" style="2" customWidth="1"/>
    <col min="3352" max="3352" width="8.26953125" style="2" customWidth="1"/>
    <col min="3353" max="3354" width="10" style="2" customWidth="1"/>
    <col min="3355" max="3355" width="11.26953125" style="2" customWidth="1"/>
    <col min="3356" max="3356" width="9" style="2" customWidth="1"/>
    <col min="3357" max="3357" width="11.453125" style="2" customWidth="1"/>
    <col min="3358" max="3358" width="15.26953125" style="2" bestFit="1" customWidth="1"/>
    <col min="3359" max="3578" width="9" style="2"/>
    <col min="3579" max="3579" width="7.26953125" style="2" customWidth="1"/>
    <col min="3580" max="3580" width="10.7265625" style="2" customWidth="1"/>
    <col min="3581" max="3581" width="9" style="2" customWidth="1"/>
    <col min="3582" max="3582" width="17.7265625" style="2" customWidth="1"/>
    <col min="3583" max="3583" width="9" style="2" customWidth="1"/>
    <col min="3584" max="3584" width="19.7265625" style="2" customWidth="1"/>
    <col min="3585" max="3585" width="9" style="2" customWidth="1"/>
    <col min="3586" max="3586" width="11.453125" style="2" customWidth="1"/>
    <col min="3587" max="3587" width="11" style="2" customWidth="1"/>
    <col min="3588" max="3588" width="13" style="2" customWidth="1"/>
    <col min="3589" max="3589" width="9.54296875" style="2" customWidth="1"/>
    <col min="3590" max="3590" width="10.453125" style="2" customWidth="1"/>
    <col min="3591" max="3591" width="12" style="2" customWidth="1"/>
    <col min="3592" max="3592" width="9" style="2" customWidth="1"/>
    <col min="3593" max="3593" width="7.7265625" style="2" customWidth="1"/>
    <col min="3594" max="3594" width="10" style="2" customWidth="1"/>
    <col min="3595" max="3595" width="9" style="2"/>
    <col min="3596" max="3596" width="10" style="2" customWidth="1"/>
    <col min="3597" max="3598" width="8" style="2" customWidth="1"/>
    <col min="3599" max="3605" width="10" style="2" customWidth="1"/>
    <col min="3606" max="3606" width="11.26953125" style="2" customWidth="1"/>
    <col min="3607" max="3607" width="10" style="2" customWidth="1"/>
    <col min="3608" max="3608" width="8.26953125" style="2" customWidth="1"/>
    <col min="3609" max="3610" width="10" style="2" customWidth="1"/>
    <col min="3611" max="3611" width="11.26953125" style="2" customWidth="1"/>
    <col min="3612" max="3612" width="9" style="2" customWidth="1"/>
    <col min="3613" max="3613" width="11.453125" style="2" customWidth="1"/>
    <col min="3614" max="3614" width="15.26953125" style="2" bestFit="1" customWidth="1"/>
    <col min="3615" max="3834" width="9" style="2"/>
    <col min="3835" max="3835" width="7.26953125" style="2" customWidth="1"/>
    <col min="3836" max="3836" width="10.7265625" style="2" customWidth="1"/>
    <col min="3837" max="3837" width="9" style="2" customWidth="1"/>
    <col min="3838" max="3838" width="17.7265625" style="2" customWidth="1"/>
    <col min="3839" max="3839" width="9" style="2" customWidth="1"/>
    <col min="3840" max="3840" width="19.7265625" style="2" customWidth="1"/>
    <col min="3841" max="3841" width="9" style="2" customWidth="1"/>
    <col min="3842" max="3842" width="11.453125" style="2" customWidth="1"/>
    <col min="3843" max="3843" width="11" style="2" customWidth="1"/>
    <col min="3844" max="3844" width="13" style="2" customWidth="1"/>
    <col min="3845" max="3845" width="9.54296875" style="2" customWidth="1"/>
    <col min="3846" max="3846" width="10.453125" style="2" customWidth="1"/>
    <col min="3847" max="3847" width="12" style="2" customWidth="1"/>
    <col min="3848" max="3848" width="9" style="2" customWidth="1"/>
    <col min="3849" max="3849" width="7.7265625" style="2" customWidth="1"/>
    <col min="3850" max="3850" width="10" style="2" customWidth="1"/>
    <col min="3851" max="3851" width="9" style="2"/>
    <col min="3852" max="3852" width="10" style="2" customWidth="1"/>
    <col min="3853" max="3854" width="8" style="2" customWidth="1"/>
    <col min="3855" max="3861" width="10" style="2" customWidth="1"/>
    <col min="3862" max="3862" width="11.26953125" style="2" customWidth="1"/>
    <col min="3863" max="3863" width="10" style="2" customWidth="1"/>
    <col min="3864" max="3864" width="8.26953125" style="2" customWidth="1"/>
    <col min="3865" max="3866" width="10" style="2" customWidth="1"/>
    <col min="3867" max="3867" width="11.26953125" style="2" customWidth="1"/>
    <col min="3868" max="3868" width="9" style="2" customWidth="1"/>
    <col min="3869" max="3869" width="11.453125" style="2" customWidth="1"/>
    <col min="3870" max="3870" width="15.26953125" style="2" bestFit="1" customWidth="1"/>
    <col min="3871" max="4090" width="9" style="2"/>
    <col min="4091" max="4091" width="7.26953125" style="2" customWidth="1"/>
    <col min="4092" max="4092" width="10.7265625" style="2" customWidth="1"/>
    <col min="4093" max="4093" width="9" style="2" customWidth="1"/>
    <col min="4094" max="4094" width="17.7265625" style="2" customWidth="1"/>
    <col min="4095" max="4095" width="9" style="2" customWidth="1"/>
    <col min="4096" max="4096" width="19.7265625" style="2" customWidth="1"/>
    <col min="4097" max="4097" width="9" style="2" customWidth="1"/>
    <col min="4098" max="4098" width="11.453125" style="2" customWidth="1"/>
    <col min="4099" max="4099" width="11" style="2" customWidth="1"/>
    <col min="4100" max="4100" width="13" style="2" customWidth="1"/>
    <col min="4101" max="4101" width="9.54296875" style="2" customWidth="1"/>
    <col min="4102" max="4102" width="10.453125" style="2" customWidth="1"/>
    <col min="4103" max="4103" width="12" style="2" customWidth="1"/>
    <col min="4104" max="4104" width="9" style="2" customWidth="1"/>
    <col min="4105" max="4105" width="7.7265625" style="2" customWidth="1"/>
    <col min="4106" max="4106" width="10" style="2" customWidth="1"/>
    <col min="4107" max="4107" width="9" style="2"/>
    <col min="4108" max="4108" width="10" style="2" customWidth="1"/>
    <col min="4109" max="4110" width="8" style="2" customWidth="1"/>
    <col min="4111" max="4117" width="10" style="2" customWidth="1"/>
    <col min="4118" max="4118" width="11.26953125" style="2" customWidth="1"/>
    <col min="4119" max="4119" width="10" style="2" customWidth="1"/>
    <col min="4120" max="4120" width="8.26953125" style="2" customWidth="1"/>
    <col min="4121" max="4122" width="10" style="2" customWidth="1"/>
    <col min="4123" max="4123" width="11.26953125" style="2" customWidth="1"/>
    <col min="4124" max="4124" width="9" style="2" customWidth="1"/>
    <col min="4125" max="4125" width="11.453125" style="2" customWidth="1"/>
    <col min="4126" max="4126" width="15.26953125" style="2" bestFit="1" customWidth="1"/>
    <col min="4127" max="4346" width="9" style="2"/>
    <col min="4347" max="4347" width="7.26953125" style="2" customWidth="1"/>
    <col min="4348" max="4348" width="10.7265625" style="2" customWidth="1"/>
    <col min="4349" max="4349" width="9" style="2" customWidth="1"/>
    <col min="4350" max="4350" width="17.7265625" style="2" customWidth="1"/>
    <col min="4351" max="4351" width="9" style="2" customWidth="1"/>
    <col min="4352" max="4352" width="19.7265625" style="2" customWidth="1"/>
    <col min="4353" max="4353" width="9" style="2" customWidth="1"/>
    <col min="4354" max="4354" width="11.453125" style="2" customWidth="1"/>
    <col min="4355" max="4355" width="11" style="2" customWidth="1"/>
    <col min="4356" max="4356" width="13" style="2" customWidth="1"/>
    <col min="4357" max="4357" width="9.54296875" style="2" customWidth="1"/>
    <col min="4358" max="4358" width="10.453125" style="2" customWidth="1"/>
    <col min="4359" max="4359" width="12" style="2" customWidth="1"/>
    <col min="4360" max="4360" width="9" style="2" customWidth="1"/>
    <col min="4361" max="4361" width="7.7265625" style="2" customWidth="1"/>
    <col min="4362" max="4362" width="10" style="2" customWidth="1"/>
    <col min="4363" max="4363" width="9" style="2"/>
    <col min="4364" max="4364" width="10" style="2" customWidth="1"/>
    <col min="4365" max="4366" width="8" style="2" customWidth="1"/>
    <col min="4367" max="4373" width="10" style="2" customWidth="1"/>
    <col min="4374" max="4374" width="11.26953125" style="2" customWidth="1"/>
    <col min="4375" max="4375" width="10" style="2" customWidth="1"/>
    <col min="4376" max="4376" width="8.26953125" style="2" customWidth="1"/>
    <col min="4377" max="4378" width="10" style="2" customWidth="1"/>
    <col min="4379" max="4379" width="11.26953125" style="2" customWidth="1"/>
    <col min="4380" max="4380" width="9" style="2" customWidth="1"/>
    <col min="4381" max="4381" width="11.453125" style="2" customWidth="1"/>
    <col min="4382" max="4382" width="15.26953125" style="2" bestFit="1" customWidth="1"/>
    <col min="4383" max="4602" width="9" style="2"/>
    <col min="4603" max="4603" width="7.26953125" style="2" customWidth="1"/>
    <col min="4604" max="4604" width="10.7265625" style="2" customWidth="1"/>
    <col min="4605" max="4605" width="9" style="2" customWidth="1"/>
    <col min="4606" max="4606" width="17.7265625" style="2" customWidth="1"/>
    <col min="4607" max="4607" width="9" style="2" customWidth="1"/>
    <col min="4608" max="4608" width="19.7265625" style="2" customWidth="1"/>
    <col min="4609" max="4609" width="9" style="2" customWidth="1"/>
    <col min="4610" max="4610" width="11.453125" style="2" customWidth="1"/>
    <col min="4611" max="4611" width="11" style="2" customWidth="1"/>
    <col min="4612" max="4612" width="13" style="2" customWidth="1"/>
    <col min="4613" max="4613" width="9.54296875" style="2" customWidth="1"/>
    <col min="4614" max="4614" width="10.453125" style="2" customWidth="1"/>
    <col min="4615" max="4615" width="12" style="2" customWidth="1"/>
    <col min="4616" max="4616" width="9" style="2" customWidth="1"/>
    <col min="4617" max="4617" width="7.7265625" style="2" customWidth="1"/>
    <col min="4618" max="4618" width="10" style="2" customWidth="1"/>
    <col min="4619" max="4619" width="9" style="2"/>
    <col min="4620" max="4620" width="10" style="2" customWidth="1"/>
    <col min="4621" max="4622" width="8" style="2" customWidth="1"/>
    <col min="4623" max="4629" width="10" style="2" customWidth="1"/>
    <col min="4630" max="4630" width="11.26953125" style="2" customWidth="1"/>
    <col min="4631" max="4631" width="10" style="2" customWidth="1"/>
    <col min="4632" max="4632" width="8.26953125" style="2" customWidth="1"/>
    <col min="4633" max="4634" width="10" style="2" customWidth="1"/>
    <col min="4635" max="4635" width="11.26953125" style="2" customWidth="1"/>
    <col min="4636" max="4636" width="9" style="2" customWidth="1"/>
    <col min="4637" max="4637" width="11.453125" style="2" customWidth="1"/>
    <col min="4638" max="4638" width="15.26953125" style="2" bestFit="1" customWidth="1"/>
    <col min="4639" max="4858" width="9" style="2"/>
    <col min="4859" max="4859" width="7.26953125" style="2" customWidth="1"/>
    <col min="4860" max="4860" width="10.7265625" style="2" customWidth="1"/>
    <col min="4861" max="4861" width="9" style="2" customWidth="1"/>
    <col min="4862" max="4862" width="17.7265625" style="2" customWidth="1"/>
    <col min="4863" max="4863" width="9" style="2" customWidth="1"/>
    <col min="4864" max="4864" width="19.7265625" style="2" customWidth="1"/>
    <col min="4865" max="4865" width="9" style="2" customWidth="1"/>
    <col min="4866" max="4866" width="11.453125" style="2" customWidth="1"/>
    <col min="4867" max="4867" width="11" style="2" customWidth="1"/>
    <col min="4868" max="4868" width="13" style="2" customWidth="1"/>
    <col min="4869" max="4869" width="9.54296875" style="2" customWidth="1"/>
    <col min="4870" max="4870" width="10.453125" style="2" customWidth="1"/>
    <col min="4871" max="4871" width="12" style="2" customWidth="1"/>
    <col min="4872" max="4872" width="9" style="2" customWidth="1"/>
    <col min="4873" max="4873" width="7.7265625" style="2" customWidth="1"/>
    <col min="4874" max="4874" width="10" style="2" customWidth="1"/>
    <col min="4875" max="4875" width="9" style="2"/>
    <col min="4876" max="4876" width="10" style="2" customWidth="1"/>
    <col min="4877" max="4878" width="8" style="2" customWidth="1"/>
    <col min="4879" max="4885" width="10" style="2" customWidth="1"/>
    <col min="4886" max="4886" width="11.26953125" style="2" customWidth="1"/>
    <col min="4887" max="4887" width="10" style="2" customWidth="1"/>
    <col min="4888" max="4888" width="8.26953125" style="2" customWidth="1"/>
    <col min="4889" max="4890" width="10" style="2" customWidth="1"/>
    <col min="4891" max="4891" width="11.26953125" style="2" customWidth="1"/>
    <col min="4892" max="4892" width="9" style="2" customWidth="1"/>
    <col min="4893" max="4893" width="11.453125" style="2" customWidth="1"/>
    <col min="4894" max="4894" width="15.26953125" style="2" bestFit="1" customWidth="1"/>
    <col min="4895" max="5114" width="9" style="2"/>
    <col min="5115" max="5115" width="7.26953125" style="2" customWidth="1"/>
    <col min="5116" max="5116" width="10.7265625" style="2" customWidth="1"/>
    <col min="5117" max="5117" width="9" style="2" customWidth="1"/>
    <col min="5118" max="5118" width="17.7265625" style="2" customWidth="1"/>
    <col min="5119" max="5119" width="9" style="2" customWidth="1"/>
    <col min="5120" max="5120" width="19.7265625" style="2" customWidth="1"/>
    <col min="5121" max="5121" width="9" style="2" customWidth="1"/>
    <col min="5122" max="5122" width="11.453125" style="2" customWidth="1"/>
    <col min="5123" max="5123" width="11" style="2" customWidth="1"/>
    <col min="5124" max="5124" width="13" style="2" customWidth="1"/>
    <col min="5125" max="5125" width="9.54296875" style="2" customWidth="1"/>
    <col min="5126" max="5126" width="10.453125" style="2" customWidth="1"/>
    <col min="5127" max="5127" width="12" style="2" customWidth="1"/>
    <col min="5128" max="5128" width="9" style="2" customWidth="1"/>
    <col min="5129" max="5129" width="7.7265625" style="2" customWidth="1"/>
    <col min="5130" max="5130" width="10" style="2" customWidth="1"/>
    <col min="5131" max="5131" width="9" style="2"/>
    <col min="5132" max="5132" width="10" style="2" customWidth="1"/>
    <col min="5133" max="5134" width="8" style="2" customWidth="1"/>
    <col min="5135" max="5141" width="10" style="2" customWidth="1"/>
    <col min="5142" max="5142" width="11.26953125" style="2" customWidth="1"/>
    <col min="5143" max="5143" width="10" style="2" customWidth="1"/>
    <col min="5144" max="5144" width="8.26953125" style="2" customWidth="1"/>
    <col min="5145" max="5146" width="10" style="2" customWidth="1"/>
    <col min="5147" max="5147" width="11.26953125" style="2" customWidth="1"/>
    <col min="5148" max="5148" width="9" style="2" customWidth="1"/>
    <col min="5149" max="5149" width="11.453125" style="2" customWidth="1"/>
    <col min="5150" max="5150" width="15.26953125" style="2" bestFit="1" customWidth="1"/>
    <col min="5151" max="5370" width="9" style="2"/>
    <col min="5371" max="5371" width="7.26953125" style="2" customWidth="1"/>
    <col min="5372" max="5372" width="10.7265625" style="2" customWidth="1"/>
    <col min="5373" max="5373" width="9" style="2" customWidth="1"/>
    <col min="5374" max="5374" width="17.7265625" style="2" customWidth="1"/>
    <col min="5375" max="5375" width="9" style="2" customWidth="1"/>
    <col min="5376" max="5376" width="19.7265625" style="2" customWidth="1"/>
    <col min="5377" max="5377" width="9" style="2" customWidth="1"/>
    <col min="5378" max="5378" width="11.453125" style="2" customWidth="1"/>
    <col min="5379" max="5379" width="11" style="2" customWidth="1"/>
    <col min="5380" max="5380" width="13" style="2" customWidth="1"/>
    <col min="5381" max="5381" width="9.54296875" style="2" customWidth="1"/>
    <col min="5382" max="5382" width="10.453125" style="2" customWidth="1"/>
    <col min="5383" max="5383" width="12" style="2" customWidth="1"/>
    <col min="5384" max="5384" width="9" style="2" customWidth="1"/>
    <col min="5385" max="5385" width="7.7265625" style="2" customWidth="1"/>
    <col min="5386" max="5386" width="10" style="2" customWidth="1"/>
    <col min="5387" max="5387" width="9" style="2"/>
    <col min="5388" max="5388" width="10" style="2" customWidth="1"/>
    <col min="5389" max="5390" width="8" style="2" customWidth="1"/>
    <col min="5391" max="5397" width="10" style="2" customWidth="1"/>
    <col min="5398" max="5398" width="11.26953125" style="2" customWidth="1"/>
    <col min="5399" max="5399" width="10" style="2" customWidth="1"/>
    <col min="5400" max="5400" width="8.26953125" style="2" customWidth="1"/>
    <col min="5401" max="5402" width="10" style="2" customWidth="1"/>
    <col min="5403" max="5403" width="11.26953125" style="2" customWidth="1"/>
    <col min="5404" max="5404" width="9" style="2" customWidth="1"/>
    <col min="5405" max="5405" width="11.453125" style="2" customWidth="1"/>
    <col min="5406" max="5406" width="15.26953125" style="2" bestFit="1" customWidth="1"/>
    <col min="5407" max="5626" width="9" style="2"/>
    <col min="5627" max="5627" width="7.26953125" style="2" customWidth="1"/>
    <col min="5628" max="5628" width="10.7265625" style="2" customWidth="1"/>
    <col min="5629" max="5629" width="9" style="2" customWidth="1"/>
    <col min="5630" max="5630" width="17.7265625" style="2" customWidth="1"/>
    <col min="5631" max="5631" width="9" style="2" customWidth="1"/>
    <col min="5632" max="5632" width="19.7265625" style="2" customWidth="1"/>
    <col min="5633" max="5633" width="9" style="2" customWidth="1"/>
    <col min="5634" max="5634" width="11.453125" style="2" customWidth="1"/>
    <col min="5635" max="5635" width="11" style="2" customWidth="1"/>
    <col min="5636" max="5636" width="13" style="2" customWidth="1"/>
    <col min="5637" max="5637" width="9.54296875" style="2" customWidth="1"/>
    <col min="5638" max="5638" width="10.453125" style="2" customWidth="1"/>
    <col min="5639" max="5639" width="12" style="2" customWidth="1"/>
    <col min="5640" max="5640" width="9" style="2" customWidth="1"/>
    <col min="5641" max="5641" width="7.7265625" style="2" customWidth="1"/>
    <col min="5642" max="5642" width="10" style="2" customWidth="1"/>
    <col min="5643" max="5643" width="9" style="2"/>
    <col min="5644" max="5644" width="10" style="2" customWidth="1"/>
    <col min="5645" max="5646" width="8" style="2" customWidth="1"/>
    <col min="5647" max="5653" width="10" style="2" customWidth="1"/>
    <col min="5654" max="5654" width="11.26953125" style="2" customWidth="1"/>
    <col min="5655" max="5655" width="10" style="2" customWidth="1"/>
    <col min="5656" max="5656" width="8.26953125" style="2" customWidth="1"/>
    <col min="5657" max="5658" width="10" style="2" customWidth="1"/>
    <col min="5659" max="5659" width="11.26953125" style="2" customWidth="1"/>
    <col min="5660" max="5660" width="9" style="2" customWidth="1"/>
    <col min="5661" max="5661" width="11.453125" style="2" customWidth="1"/>
    <col min="5662" max="5662" width="15.26953125" style="2" bestFit="1" customWidth="1"/>
    <col min="5663" max="5882" width="9" style="2"/>
    <col min="5883" max="5883" width="7.26953125" style="2" customWidth="1"/>
    <col min="5884" max="5884" width="10.7265625" style="2" customWidth="1"/>
    <col min="5885" max="5885" width="9" style="2" customWidth="1"/>
    <col min="5886" max="5886" width="17.7265625" style="2" customWidth="1"/>
    <col min="5887" max="5887" width="9" style="2" customWidth="1"/>
    <col min="5888" max="5888" width="19.7265625" style="2" customWidth="1"/>
    <col min="5889" max="5889" width="9" style="2" customWidth="1"/>
    <col min="5890" max="5890" width="11.453125" style="2" customWidth="1"/>
    <col min="5891" max="5891" width="11" style="2" customWidth="1"/>
    <col min="5892" max="5892" width="13" style="2" customWidth="1"/>
    <col min="5893" max="5893" width="9.54296875" style="2" customWidth="1"/>
    <col min="5894" max="5894" width="10.453125" style="2" customWidth="1"/>
    <col min="5895" max="5895" width="12" style="2" customWidth="1"/>
    <col min="5896" max="5896" width="9" style="2" customWidth="1"/>
    <col min="5897" max="5897" width="7.7265625" style="2" customWidth="1"/>
    <col min="5898" max="5898" width="10" style="2" customWidth="1"/>
    <col min="5899" max="5899" width="9" style="2"/>
    <col min="5900" max="5900" width="10" style="2" customWidth="1"/>
    <col min="5901" max="5902" width="8" style="2" customWidth="1"/>
    <col min="5903" max="5909" width="10" style="2" customWidth="1"/>
    <col min="5910" max="5910" width="11.26953125" style="2" customWidth="1"/>
    <col min="5911" max="5911" width="10" style="2" customWidth="1"/>
    <col min="5912" max="5912" width="8.26953125" style="2" customWidth="1"/>
    <col min="5913" max="5914" width="10" style="2" customWidth="1"/>
    <col min="5915" max="5915" width="11.26953125" style="2" customWidth="1"/>
    <col min="5916" max="5916" width="9" style="2" customWidth="1"/>
    <col min="5917" max="5917" width="11.453125" style="2" customWidth="1"/>
    <col min="5918" max="5918" width="15.26953125" style="2" bestFit="1" customWidth="1"/>
    <col min="5919" max="6138" width="9" style="2"/>
    <col min="6139" max="6139" width="7.26953125" style="2" customWidth="1"/>
    <col min="6140" max="6140" width="10.7265625" style="2" customWidth="1"/>
    <col min="6141" max="6141" width="9" style="2" customWidth="1"/>
    <col min="6142" max="6142" width="17.7265625" style="2" customWidth="1"/>
    <col min="6143" max="6143" width="9" style="2" customWidth="1"/>
    <col min="6144" max="6144" width="19.7265625" style="2" customWidth="1"/>
    <col min="6145" max="6145" width="9" style="2" customWidth="1"/>
    <col min="6146" max="6146" width="11.453125" style="2" customWidth="1"/>
    <col min="6147" max="6147" width="11" style="2" customWidth="1"/>
    <col min="6148" max="6148" width="13" style="2" customWidth="1"/>
    <col min="6149" max="6149" width="9.54296875" style="2" customWidth="1"/>
    <col min="6150" max="6150" width="10.453125" style="2" customWidth="1"/>
    <col min="6151" max="6151" width="12" style="2" customWidth="1"/>
    <col min="6152" max="6152" width="9" style="2" customWidth="1"/>
    <col min="6153" max="6153" width="7.7265625" style="2" customWidth="1"/>
    <col min="6154" max="6154" width="10" style="2" customWidth="1"/>
    <col min="6155" max="6155" width="9" style="2"/>
    <col min="6156" max="6156" width="10" style="2" customWidth="1"/>
    <col min="6157" max="6158" width="8" style="2" customWidth="1"/>
    <col min="6159" max="6165" width="10" style="2" customWidth="1"/>
    <col min="6166" max="6166" width="11.26953125" style="2" customWidth="1"/>
    <col min="6167" max="6167" width="10" style="2" customWidth="1"/>
    <col min="6168" max="6168" width="8.26953125" style="2" customWidth="1"/>
    <col min="6169" max="6170" width="10" style="2" customWidth="1"/>
    <col min="6171" max="6171" width="11.26953125" style="2" customWidth="1"/>
    <col min="6172" max="6172" width="9" style="2" customWidth="1"/>
    <col min="6173" max="6173" width="11.453125" style="2" customWidth="1"/>
    <col min="6174" max="6174" width="15.26953125" style="2" bestFit="1" customWidth="1"/>
    <col min="6175" max="6394" width="9" style="2"/>
    <col min="6395" max="6395" width="7.26953125" style="2" customWidth="1"/>
    <col min="6396" max="6396" width="10.7265625" style="2" customWidth="1"/>
    <col min="6397" max="6397" width="9" style="2" customWidth="1"/>
    <col min="6398" max="6398" width="17.7265625" style="2" customWidth="1"/>
    <col min="6399" max="6399" width="9" style="2" customWidth="1"/>
    <col min="6400" max="6400" width="19.7265625" style="2" customWidth="1"/>
    <col min="6401" max="6401" width="9" style="2" customWidth="1"/>
    <col min="6402" max="6402" width="11.453125" style="2" customWidth="1"/>
    <col min="6403" max="6403" width="11" style="2" customWidth="1"/>
    <col min="6404" max="6404" width="13" style="2" customWidth="1"/>
    <col min="6405" max="6405" width="9.54296875" style="2" customWidth="1"/>
    <col min="6406" max="6406" width="10.453125" style="2" customWidth="1"/>
    <col min="6407" max="6407" width="12" style="2" customWidth="1"/>
    <col min="6408" max="6408" width="9" style="2" customWidth="1"/>
    <col min="6409" max="6409" width="7.7265625" style="2" customWidth="1"/>
    <col min="6410" max="6410" width="10" style="2" customWidth="1"/>
    <col min="6411" max="6411" width="9" style="2"/>
    <col min="6412" max="6412" width="10" style="2" customWidth="1"/>
    <col min="6413" max="6414" width="8" style="2" customWidth="1"/>
    <col min="6415" max="6421" width="10" style="2" customWidth="1"/>
    <col min="6422" max="6422" width="11.26953125" style="2" customWidth="1"/>
    <col min="6423" max="6423" width="10" style="2" customWidth="1"/>
    <col min="6424" max="6424" width="8.26953125" style="2" customWidth="1"/>
    <col min="6425" max="6426" width="10" style="2" customWidth="1"/>
    <col min="6427" max="6427" width="11.26953125" style="2" customWidth="1"/>
    <col min="6428" max="6428" width="9" style="2" customWidth="1"/>
    <col min="6429" max="6429" width="11.453125" style="2" customWidth="1"/>
    <col min="6430" max="6430" width="15.26953125" style="2" bestFit="1" customWidth="1"/>
    <col min="6431" max="6650" width="9" style="2"/>
    <col min="6651" max="6651" width="7.26953125" style="2" customWidth="1"/>
    <col min="6652" max="6652" width="10.7265625" style="2" customWidth="1"/>
    <col min="6653" max="6653" width="9" style="2" customWidth="1"/>
    <col min="6654" max="6654" width="17.7265625" style="2" customWidth="1"/>
    <col min="6655" max="6655" width="9" style="2" customWidth="1"/>
    <col min="6656" max="6656" width="19.7265625" style="2" customWidth="1"/>
    <col min="6657" max="6657" width="9" style="2" customWidth="1"/>
    <col min="6658" max="6658" width="11.453125" style="2" customWidth="1"/>
    <col min="6659" max="6659" width="11" style="2" customWidth="1"/>
    <col min="6660" max="6660" width="13" style="2" customWidth="1"/>
    <col min="6661" max="6661" width="9.54296875" style="2" customWidth="1"/>
    <col min="6662" max="6662" width="10.453125" style="2" customWidth="1"/>
    <col min="6663" max="6663" width="12" style="2" customWidth="1"/>
    <col min="6664" max="6664" width="9" style="2" customWidth="1"/>
    <col min="6665" max="6665" width="7.7265625" style="2" customWidth="1"/>
    <col min="6666" max="6666" width="10" style="2" customWidth="1"/>
    <col min="6667" max="6667" width="9" style="2"/>
    <col min="6668" max="6668" width="10" style="2" customWidth="1"/>
    <col min="6669" max="6670" width="8" style="2" customWidth="1"/>
    <col min="6671" max="6677" width="10" style="2" customWidth="1"/>
    <col min="6678" max="6678" width="11.26953125" style="2" customWidth="1"/>
    <col min="6679" max="6679" width="10" style="2" customWidth="1"/>
    <col min="6680" max="6680" width="8.26953125" style="2" customWidth="1"/>
    <col min="6681" max="6682" width="10" style="2" customWidth="1"/>
    <col min="6683" max="6683" width="11.26953125" style="2" customWidth="1"/>
    <col min="6684" max="6684" width="9" style="2" customWidth="1"/>
    <col min="6685" max="6685" width="11.453125" style="2" customWidth="1"/>
    <col min="6686" max="6686" width="15.26953125" style="2" bestFit="1" customWidth="1"/>
    <col min="6687" max="6906" width="9" style="2"/>
    <col min="6907" max="6907" width="7.26953125" style="2" customWidth="1"/>
    <col min="6908" max="6908" width="10.7265625" style="2" customWidth="1"/>
    <col min="6909" max="6909" width="9" style="2" customWidth="1"/>
    <col min="6910" max="6910" width="17.7265625" style="2" customWidth="1"/>
    <col min="6911" max="6911" width="9" style="2" customWidth="1"/>
    <col min="6912" max="6912" width="19.7265625" style="2" customWidth="1"/>
    <col min="6913" max="6913" width="9" style="2" customWidth="1"/>
    <col min="6914" max="6914" width="11.453125" style="2" customWidth="1"/>
    <col min="6915" max="6915" width="11" style="2" customWidth="1"/>
    <col min="6916" max="6916" width="13" style="2" customWidth="1"/>
    <col min="6917" max="6917" width="9.54296875" style="2" customWidth="1"/>
    <col min="6918" max="6918" width="10.453125" style="2" customWidth="1"/>
    <col min="6919" max="6919" width="12" style="2" customWidth="1"/>
    <col min="6920" max="6920" width="9" style="2" customWidth="1"/>
    <col min="6921" max="6921" width="7.7265625" style="2" customWidth="1"/>
    <col min="6922" max="6922" width="10" style="2" customWidth="1"/>
    <col min="6923" max="6923" width="9" style="2"/>
    <col min="6924" max="6924" width="10" style="2" customWidth="1"/>
    <col min="6925" max="6926" width="8" style="2" customWidth="1"/>
    <col min="6927" max="6933" width="10" style="2" customWidth="1"/>
    <col min="6934" max="6934" width="11.26953125" style="2" customWidth="1"/>
    <col min="6935" max="6935" width="10" style="2" customWidth="1"/>
    <col min="6936" max="6936" width="8.26953125" style="2" customWidth="1"/>
    <col min="6937" max="6938" width="10" style="2" customWidth="1"/>
    <col min="6939" max="6939" width="11.26953125" style="2" customWidth="1"/>
    <col min="6940" max="6940" width="9" style="2" customWidth="1"/>
    <col min="6941" max="6941" width="11.453125" style="2" customWidth="1"/>
    <col min="6942" max="6942" width="15.26953125" style="2" bestFit="1" customWidth="1"/>
    <col min="6943" max="7162" width="9" style="2"/>
    <col min="7163" max="7163" width="7.26953125" style="2" customWidth="1"/>
    <col min="7164" max="7164" width="10.7265625" style="2" customWidth="1"/>
    <col min="7165" max="7165" width="9" style="2" customWidth="1"/>
    <col min="7166" max="7166" width="17.7265625" style="2" customWidth="1"/>
    <col min="7167" max="7167" width="9" style="2" customWidth="1"/>
    <col min="7168" max="7168" width="19.7265625" style="2" customWidth="1"/>
    <col min="7169" max="7169" width="9" style="2" customWidth="1"/>
    <col min="7170" max="7170" width="11.453125" style="2" customWidth="1"/>
    <col min="7171" max="7171" width="11" style="2" customWidth="1"/>
    <col min="7172" max="7172" width="13" style="2" customWidth="1"/>
    <col min="7173" max="7173" width="9.54296875" style="2" customWidth="1"/>
    <col min="7174" max="7174" width="10.453125" style="2" customWidth="1"/>
    <col min="7175" max="7175" width="12" style="2" customWidth="1"/>
    <col min="7176" max="7176" width="9" style="2" customWidth="1"/>
    <col min="7177" max="7177" width="7.7265625" style="2" customWidth="1"/>
    <col min="7178" max="7178" width="10" style="2" customWidth="1"/>
    <col min="7179" max="7179" width="9" style="2"/>
    <col min="7180" max="7180" width="10" style="2" customWidth="1"/>
    <col min="7181" max="7182" width="8" style="2" customWidth="1"/>
    <col min="7183" max="7189" width="10" style="2" customWidth="1"/>
    <col min="7190" max="7190" width="11.26953125" style="2" customWidth="1"/>
    <col min="7191" max="7191" width="10" style="2" customWidth="1"/>
    <col min="7192" max="7192" width="8.26953125" style="2" customWidth="1"/>
    <col min="7193" max="7194" width="10" style="2" customWidth="1"/>
    <col min="7195" max="7195" width="11.26953125" style="2" customWidth="1"/>
    <col min="7196" max="7196" width="9" style="2" customWidth="1"/>
    <col min="7197" max="7197" width="11.453125" style="2" customWidth="1"/>
    <col min="7198" max="7198" width="15.26953125" style="2" bestFit="1" customWidth="1"/>
    <col min="7199" max="7418" width="9" style="2"/>
    <col min="7419" max="7419" width="7.26953125" style="2" customWidth="1"/>
    <col min="7420" max="7420" width="10.7265625" style="2" customWidth="1"/>
    <col min="7421" max="7421" width="9" style="2" customWidth="1"/>
    <col min="7422" max="7422" width="17.7265625" style="2" customWidth="1"/>
    <col min="7423" max="7423" width="9" style="2" customWidth="1"/>
    <col min="7424" max="7424" width="19.7265625" style="2" customWidth="1"/>
    <col min="7425" max="7425" width="9" style="2" customWidth="1"/>
    <col min="7426" max="7426" width="11.453125" style="2" customWidth="1"/>
    <col min="7427" max="7427" width="11" style="2" customWidth="1"/>
    <col min="7428" max="7428" width="13" style="2" customWidth="1"/>
    <col min="7429" max="7429" width="9.54296875" style="2" customWidth="1"/>
    <col min="7430" max="7430" width="10.453125" style="2" customWidth="1"/>
    <col min="7431" max="7431" width="12" style="2" customWidth="1"/>
    <col min="7432" max="7432" width="9" style="2" customWidth="1"/>
    <col min="7433" max="7433" width="7.7265625" style="2" customWidth="1"/>
    <col min="7434" max="7434" width="10" style="2" customWidth="1"/>
    <col min="7435" max="7435" width="9" style="2"/>
    <col min="7436" max="7436" width="10" style="2" customWidth="1"/>
    <col min="7437" max="7438" width="8" style="2" customWidth="1"/>
    <col min="7439" max="7445" width="10" style="2" customWidth="1"/>
    <col min="7446" max="7446" width="11.26953125" style="2" customWidth="1"/>
    <col min="7447" max="7447" width="10" style="2" customWidth="1"/>
    <col min="7448" max="7448" width="8.26953125" style="2" customWidth="1"/>
    <col min="7449" max="7450" width="10" style="2" customWidth="1"/>
    <col min="7451" max="7451" width="11.26953125" style="2" customWidth="1"/>
    <col min="7452" max="7452" width="9" style="2" customWidth="1"/>
    <col min="7453" max="7453" width="11.453125" style="2" customWidth="1"/>
    <col min="7454" max="7454" width="15.26953125" style="2" bestFit="1" customWidth="1"/>
    <col min="7455" max="7674" width="9" style="2"/>
    <col min="7675" max="7675" width="7.26953125" style="2" customWidth="1"/>
    <col min="7676" max="7676" width="10.7265625" style="2" customWidth="1"/>
    <col min="7677" max="7677" width="9" style="2" customWidth="1"/>
    <col min="7678" max="7678" width="17.7265625" style="2" customWidth="1"/>
    <col min="7679" max="7679" width="9" style="2" customWidth="1"/>
    <col min="7680" max="7680" width="19.7265625" style="2" customWidth="1"/>
    <col min="7681" max="7681" width="9" style="2" customWidth="1"/>
    <col min="7682" max="7682" width="11.453125" style="2" customWidth="1"/>
    <col min="7683" max="7683" width="11" style="2" customWidth="1"/>
    <col min="7684" max="7684" width="13" style="2" customWidth="1"/>
    <col min="7685" max="7685" width="9.54296875" style="2" customWidth="1"/>
    <col min="7686" max="7686" width="10.453125" style="2" customWidth="1"/>
    <col min="7687" max="7687" width="12" style="2" customWidth="1"/>
    <col min="7688" max="7688" width="9" style="2" customWidth="1"/>
    <col min="7689" max="7689" width="7.7265625" style="2" customWidth="1"/>
    <col min="7690" max="7690" width="10" style="2" customWidth="1"/>
    <col min="7691" max="7691" width="9" style="2"/>
    <col min="7692" max="7692" width="10" style="2" customWidth="1"/>
    <col min="7693" max="7694" width="8" style="2" customWidth="1"/>
    <col min="7695" max="7701" width="10" style="2" customWidth="1"/>
    <col min="7702" max="7702" width="11.26953125" style="2" customWidth="1"/>
    <col min="7703" max="7703" width="10" style="2" customWidth="1"/>
    <col min="7704" max="7704" width="8.26953125" style="2" customWidth="1"/>
    <col min="7705" max="7706" width="10" style="2" customWidth="1"/>
    <col min="7707" max="7707" width="11.26953125" style="2" customWidth="1"/>
    <col min="7708" max="7708" width="9" style="2" customWidth="1"/>
    <col min="7709" max="7709" width="11.453125" style="2" customWidth="1"/>
    <col min="7710" max="7710" width="15.26953125" style="2" bestFit="1" customWidth="1"/>
    <col min="7711" max="7930" width="9" style="2"/>
    <col min="7931" max="7931" width="7.26953125" style="2" customWidth="1"/>
    <col min="7932" max="7932" width="10.7265625" style="2" customWidth="1"/>
    <col min="7933" max="7933" width="9" style="2" customWidth="1"/>
    <col min="7934" max="7934" width="17.7265625" style="2" customWidth="1"/>
    <col min="7935" max="7935" width="9" style="2" customWidth="1"/>
    <col min="7936" max="7936" width="19.7265625" style="2" customWidth="1"/>
    <col min="7937" max="7937" width="9" style="2" customWidth="1"/>
    <col min="7938" max="7938" width="11.453125" style="2" customWidth="1"/>
    <col min="7939" max="7939" width="11" style="2" customWidth="1"/>
    <col min="7940" max="7940" width="13" style="2" customWidth="1"/>
    <col min="7941" max="7941" width="9.54296875" style="2" customWidth="1"/>
    <col min="7942" max="7942" width="10.453125" style="2" customWidth="1"/>
    <col min="7943" max="7943" width="12" style="2" customWidth="1"/>
    <col min="7944" max="7944" width="9" style="2" customWidth="1"/>
    <col min="7945" max="7945" width="7.7265625" style="2" customWidth="1"/>
    <col min="7946" max="7946" width="10" style="2" customWidth="1"/>
    <col min="7947" max="7947" width="9" style="2"/>
    <col min="7948" max="7948" width="10" style="2" customWidth="1"/>
    <col min="7949" max="7950" width="8" style="2" customWidth="1"/>
    <col min="7951" max="7957" width="10" style="2" customWidth="1"/>
    <col min="7958" max="7958" width="11.26953125" style="2" customWidth="1"/>
    <col min="7959" max="7959" width="10" style="2" customWidth="1"/>
    <col min="7960" max="7960" width="8.26953125" style="2" customWidth="1"/>
    <col min="7961" max="7962" width="10" style="2" customWidth="1"/>
    <col min="7963" max="7963" width="11.26953125" style="2" customWidth="1"/>
    <col min="7964" max="7964" width="9" style="2" customWidth="1"/>
    <col min="7965" max="7965" width="11.453125" style="2" customWidth="1"/>
    <col min="7966" max="7966" width="15.26953125" style="2" bestFit="1" customWidth="1"/>
    <col min="7967" max="8186" width="9" style="2"/>
    <col min="8187" max="8187" width="7.26953125" style="2" customWidth="1"/>
    <col min="8188" max="8188" width="10.7265625" style="2" customWidth="1"/>
    <col min="8189" max="8189" width="9" style="2" customWidth="1"/>
    <col min="8190" max="8190" width="17.7265625" style="2" customWidth="1"/>
    <col min="8191" max="8191" width="9" style="2" customWidth="1"/>
    <col min="8192" max="8192" width="19.7265625" style="2" customWidth="1"/>
    <col min="8193" max="8193" width="9" style="2" customWidth="1"/>
    <col min="8194" max="8194" width="11.453125" style="2" customWidth="1"/>
    <col min="8195" max="8195" width="11" style="2" customWidth="1"/>
    <col min="8196" max="8196" width="13" style="2" customWidth="1"/>
    <col min="8197" max="8197" width="9.54296875" style="2" customWidth="1"/>
    <col min="8198" max="8198" width="10.453125" style="2" customWidth="1"/>
    <col min="8199" max="8199" width="12" style="2" customWidth="1"/>
    <col min="8200" max="8200" width="9" style="2" customWidth="1"/>
    <col min="8201" max="8201" width="7.7265625" style="2" customWidth="1"/>
    <col min="8202" max="8202" width="10" style="2" customWidth="1"/>
    <col min="8203" max="8203" width="9" style="2"/>
    <col min="8204" max="8204" width="10" style="2" customWidth="1"/>
    <col min="8205" max="8206" width="8" style="2" customWidth="1"/>
    <col min="8207" max="8213" width="10" style="2" customWidth="1"/>
    <col min="8214" max="8214" width="11.26953125" style="2" customWidth="1"/>
    <col min="8215" max="8215" width="10" style="2" customWidth="1"/>
    <col min="8216" max="8216" width="8.26953125" style="2" customWidth="1"/>
    <col min="8217" max="8218" width="10" style="2" customWidth="1"/>
    <col min="8219" max="8219" width="11.26953125" style="2" customWidth="1"/>
    <col min="8220" max="8220" width="9" style="2" customWidth="1"/>
    <col min="8221" max="8221" width="11.453125" style="2" customWidth="1"/>
    <col min="8222" max="8222" width="15.26953125" style="2" bestFit="1" customWidth="1"/>
    <col min="8223" max="8442" width="9" style="2"/>
    <col min="8443" max="8443" width="7.26953125" style="2" customWidth="1"/>
    <col min="8444" max="8444" width="10.7265625" style="2" customWidth="1"/>
    <col min="8445" max="8445" width="9" style="2" customWidth="1"/>
    <col min="8446" max="8446" width="17.7265625" style="2" customWidth="1"/>
    <col min="8447" max="8447" width="9" style="2" customWidth="1"/>
    <col min="8448" max="8448" width="19.7265625" style="2" customWidth="1"/>
    <col min="8449" max="8449" width="9" style="2" customWidth="1"/>
    <col min="8450" max="8450" width="11.453125" style="2" customWidth="1"/>
    <col min="8451" max="8451" width="11" style="2" customWidth="1"/>
    <col min="8452" max="8452" width="13" style="2" customWidth="1"/>
    <col min="8453" max="8453" width="9.54296875" style="2" customWidth="1"/>
    <col min="8454" max="8454" width="10.453125" style="2" customWidth="1"/>
    <col min="8455" max="8455" width="12" style="2" customWidth="1"/>
    <col min="8456" max="8456" width="9" style="2" customWidth="1"/>
    <col min="8457" max="8457" width="7.7265625" style="2" customWidth="1"/>
    <col min="8458" max="8458" width="10" style="2" customWidth="1"/>
    <col min="8459" max="8459" width="9" style="2"/>
    <col min="8460" max="8460" width="10" style="2" customWidth="1"/>
    <col min="8461" max="8462" width="8" style="2" customWidth="1"/>
    <col min="8463" max="8469" width="10" style="2" customWidth="1"/>
    <col min="8470" max="8470" width="11.26953125" style="2" customWidth="1"/>
    <col min="8471" max="8471" width="10" style="2" customWidth="1"/>
    <col min="8472" max="8472" width="8.26953125" style="2" customWidth="1"/>
    <col min="8473" max="8474" width="10" style="2" customWidth="1"/>
    <col min="8475" max="8475" width="11.26953125" style="2" customWidth="1"/>
    <col min="8476" max="8476" width="9" style="2" customWidth="1"/>
    <col min="8477" max="8477" width="11.453125" style="2" customWidth="1"/>
    <col min="8478" max="8478" width="15.26953125" style="2" bestFit="1" customWidth="1"/>
    <col min="8479" max="8698" width="9" style="2"/>
    <col min="8699" max="8699" width="7.26953125" style="2" customWidth="1"/>
    <col min="8700" max="8700" width="10.7265625" style="2" customWidth="1"/>
    <col min="8701" max="8701" width="9" style="2" customWidth="1"/>
    <col min="8702" max="8702" width="17.7265625" style="2" customWidth="1"/>
    <col min="8703" max="8703" width="9" style="2" customWidth="1"/>
    <col min="8704" max="8704" width="19.7265625" style="2" customWidth="1"/>
    <col min="8705" max="8705" width="9" style="2" customWidth="1"/>
    <col min="8706" max="8706" width="11.453125" style="2" customWidth="1"/>
    <col min="8707" max="8707" width="11" style="2" customWidth="1"/>
    <col min="8708" max="8708" width="13" style="2" customWidth="1"/>
    <col min="8709" max="8709" width="9.54296875" style="2" customWidth="1"/>
    <col min="8710" max="8710" width="10.453125" style="2" customWidth="1"/>
    <col min="8711" max="8711" width="12" style="2" customWidth="1"/>
    <col min="8712" max="8712" width="9" style="2" customWidth="1"/>
    <col min="8713" max="8713" width="7.7265625" style="2" customWidth="1"/>
    <col min="8714" max="8714" width="10" style="2" customWidth="1"/>
    <col min="8715" max="8715" width="9" style="2"/>
    <col min="8716" max="8716" width="10" style="2" customWidth="1"/>
    <col min="8717" max="8718" width="8" style="2" customWidth="1"/>
    <col min="8719" max="8725" width="10" style="2" customWidth="1"/>
    <col min="8726" max="8726" width="11.26953125" style="2" customWidth="1"/>
    <col min="8727" max="8727" width="10" style="2" customWidth="1"/>
    <col min="8728" max="8728" width="8.26953125" style="2" customWidth="1"/>
    <col min="8729" max="8730" width="10" style="2" customWidth="1"/>
    <col min="8731" max="8731" width="11.26953125" style="2" customWidth="1"/>
    <col min="8732" max="8732" width="9" style="2" customWidth="1"/>
    <col min="8733" max="8733" width="11.453125" style="2" customWidth="1"/>
    <col min="8734" max="8734" width="15.26953125" style="2" bestFit="1" customWidth="1"/>
    <col min="8735" max="8954" width="9" style="2"/>
    <col min="8955" max="8955" width="7.26953125" style="2" customWidth="1"/>
    <col min="8956" max="8956" width="10.7265625" style="2" customWidth="1"/>
    <col min="8957" max="8957" width="9" style="2" customWidth="1"/>
    <col min="8958" max="8958" width="17.7265625" style="2" customWidth="1"/>
    <col min="8959" max="8959" width="9" style="2" customWidth="1"/>
    <col min="8960" max="8960" width="19.7265625" style="2" customWidth="1"/>
    <col min="8961" max="8961" width="9" style="2" customWidth="1"/>
    <col min="8962" max="8962" width="11.453125" style="2" customWidth="1"/>
    <col min="8963" max="8963" width="11" style="2" customWidth="1"/>
    <col min="8964" max="8964" width="13" style="2" customWidth="1"/>
    <col min="8965" max="8965" width="9.54296875" style="2" customWidth="1"/>
    <col min="8966" max="8966" width="10.453125" style="2" customWidth="1"/>
    <col min="8967" max="8967" width="12" style="2" customWidth="1"/>
    <col min="8968" max="8968" width="9" style="2" customWidth="1"/>
    <col min="8969" max="8969" width="7.7265625" style="2" customWidth="1"/>
    <col min="8970" max="8970" width="10" style="2" customWidth="1"/>
    <col min="8971" max="8971" width="9" style="2"/>
    <col min="8972" max="8972" width="10" style="2" customWidth="1"/>
    <col min="8973" max="8974" width="8" style="2" customWidth="1"/>
    <col min="8975" max="8981" width="10" style="2" customWidth="1"/>
    <col min="8982" max="8982" width="11.26953125" style="2" customWidth="1"/>
    <col min="8983" max="8983" width="10" style="2" customWidth="1"/>
    <col min="8984" max="8984" width="8.26953125" style="2" customWidth="1"/>
    <col min="8985" max="8986" width="10" style="2" customWidth="1"/>
    <col min="8987" max="8987" width="11.26953125" style="2" customWidth="1"/>
    <col min="8988" max="8988" width="9" style="2" customWidth="1"/>
    <col min="8989" max="8989" width="11.453125" style="2" customWidth="1"/>
    <col min="8990" max="8990" width="15.26953125" style="2" bestFit="1" customWidth="1"/>
    <col min="8991" max="9210" width="9" style="2"/>
    <col min="9211" max="9211" width="7.26953125" style="2" customWidth="1"/>
    <col min="9212" max="9212" width="10.7265625" style="2" customWidth="1"/>
    <col min="9213" max="9213" width="9" style="2" customWidth="1"/>
    <col min="9214" max="9214" width="17.7265625" style="2" customWidth="1"/>
    <col min="9215" max="9215" width="9" style="2" customWidth="1"/>
    <col min="9216" max="9216" width="19.7265625" style="2" customWidth="1"/>
    <col min="9217" max="9217" width="9" style="2" customWidth="1"/>
    <col min="9218" max="9218" width="11.453125" style="2" customWidth="1"/>
    <col min="9219" max="9219" width="11" style="2" customWidth="1"/>
    <col min="9220" max="9220" width="13" style="2" customWidth="1"/>
    <col min="9221" max="9221" width="9.54296875" style="2" customWidth="1"/>
    <col min="9222" max="9222" width="10.453125" style="2" customWidth="1"/>
    <col min="9223" max="9223" width="12" style="2" customWidth="1"/>
    <col min="9224" max="9224" width="9" style="2" customWidth="1"/>
    <col min="9225" max="9225" width="7.7265625" style="2" customWidth="1"/>
    <col min="9226" max="9226" width="10" style="2" customWidth="1"/>
    <col min="9227" max="9227" width="9" style="2"/>
    <col min="9228" max="9228" width="10" style="2" customWidth="1"/>
    <col min="9229" max="9230" width="8" style="2" customWidth="1"/>
    <col min="9231" max="9237" width="10" style="2" customWidth="1"/>
    <col min="9238" max="9238" width="11.26953125" style="2" customWidth="1"/>
    <col min="9239" max="9239" width="10" style="2" customWidth="1"/>
    <col min="9240" max="9240" width="8.26953125" style="2" customWidth="1"/>
    <col min="9241" max="9242" width="10" style="2" customWidth="1"/>
    <col min="9243" max="9243" width="11.26953125" style="2" customWidth="1"/>
    <col min="9244" max="9244" width="9" style="2" customWidth="1"/>
    <col min="9245" max="9245" width="11.453125" style="2" customWidth="1"/>
    <col min="9246" max="9246" width="15.26953125" style="2" bestFit="1" customWidth="1"/>
    <col min="9247" max="9466" width="9" style="2"/>
    <col min="9467" max="9467" width="7.26953125" style="2" customWidth="1"/>
    <col min="9468" max="9468" width="10.7265625" style="2" customWidth="1"/>
    <col min="9469" max="9469" width="9" style="2" customWidth="1"/>
    <col min="9470" max="9470" width="17.7265625" style="2" customWidth="1"/>
    <col min="9471" max="9471" width="9" style="2" customWidth="1"/>
    <col min="9472" max="9472" width="19.7265625" style="2" customWidth="1"/>
    <col min="9473" max="9473" width="9" style="2" customWidth="1"/>
    <col min="9474" max="9474" width="11.453125" style="2" customWidth="1"/>
    <col min="9475" max="9475" width="11" style="2" customWidth="1"/>
    <col min="9476" max="9476" width="13" style="2" customWidth="1"/>
    <col min="9477" max="9477" width="9.54296875" style="2" customWidth="1"/>
    <col min="9478" max="9478" width="10.453125" style="2" customWidth="1"/>
    <col min="9479" max="9479" width="12" style="2" customWidth="1"/>
    <col min="9480" max="9480" width="9" style="2" customWidth="1"/>
    <col min="9481" max="9481" width="7.7265625" style="2" customWidth="1"/>
    <col min="9482" max="9482" width="10" style="2" customWidth="1"/>
    <col min="9483" max="9483" width="9" style="2"/>
    <col min="9484" max="9484" width="10" style="2" customWidth="1"/>
    <col min="9485" max="9486" width="8" style="2" customWidth="1"/>
    <col min="9487" max="9493" width="10" style="2" customWidth="1"/>
    <col min="9494" max="9494" width="11.26953125" style="2" customWidth="1"/>
    <col min="9495" max="9495" width="10" style="2" customWidth="1"/>
    <col min="9496" max="9496" width="8.26953125" style="2" customWidth="1"/>
    <col min="9497" max="9498" width="10" style="2" customWidth="1"/>
    <col min="9499" max="9499" width="11.26953125" style="2" customWidth="1"/>
    <col min="9500" max="9500" width="9" style="2" customWidth="1"/>
    <col min="9501" max="9501" width="11.453125" style="2" customWidth="1"/>
    <col min="9502" max="9502" width="15.26953125" style="2" bestFit="1" customWidth="1"/>
    <col min="9503" max="9722" width="9" style="2"/>
    <col min="9723" max="9723" width="7.26953125" style="2" customWidth="1"/>
    <col min="9724" max="9724" width="10.7265625" style="2" customWidth="1"/>
    <col min="9725" max="9725" width="9" style="2" customWidth="1"/>
    <col min="9726" max="9726" width="17.7265625" style="2" customWidth="1"/>
    <col min="9727" max="9727" width="9" style="2" customWidth="1"/>
    <col min="9728" max="9728" width="19.7265625" style="2" customWidth="1"/>
    <col min="9729" max="9729" width="9" style="2" customWidth="1"/>
    <col min="9730" max="9730" width="11.453125" style="2" customWidth="1"/>
    <col min="9731" max="9731" width="11" style="2" customWidth="1"/>
    <col min="9732" max="9732" width="13" style="2" customWidth="1"/>
    <col min="9733" max="9733" width="9.54296875" style="2" customWidth="1"/>
    <col min="9734" max="9734" width="10.453125" style="2" customWidth="1"/>
    <col min="9735" max="9735" width="12" style="2" customWidth="1"/>
    <col min="9736" max="9736" width="9" style="2" customWidth="1"/>
    <col min="9737" max="9737" width="7.7265625" style="2" customWidth="1"/>
    <col min="9738" max="9738" width="10" style="2" customWidth="1"/>
    <col min="9739" max="9739" width="9" style="2"/>
    <col min="9740" max="9740" width="10" style="2" customWidth="1"/>
    <col min="9741" max="9742" width="8" style="2" customWidth="1"/>
    <col min="9743" max="9749" width="10" style="2" customWidth="1"/>
    <col min="9750" max="9750" width="11.26953125" style="2" customWidth="1"/>
    <col min="9751" max="9751" width="10" style="2" customWidth="1"/>
    <col min="9752" max="9752" width="8.26953125" style="2" customWidth="1"/>
    <col min="9753" max="9754" width="10" style="2" customWidth="1"/>
    <col min="9755" max="9755" width="11.26953125" style="2" customWidth="1"/>
    <col min="9756" max="9756" width="9" style="2" customWidth="1"/>
    <col min="9757" max="9757" width="11.453125" style="2" customWidth="1"/>
    <col min="9758" max="9758" width="15.26953125" style="2" bestFit="1" customWidth="1"/>
    <col min="9759" max="9978" width="9" style="2"/>
    <col min="9979" max="9979" width="7.26953125" style="2" customWidth="1"/>
    <col min="9980" max="9980" width="10.7265625" style="2" customWidth="1"/>
    <col min="9981" max="9981" width="9" style="2" customWidth="1"/>
    <col min="9982" max="9982" width="17.7265625" style="2" customWidth="1"/>
    <col min="9983" max="9983" width="9" style="2" customWidth="1"/>
    <col min="9984" max="9984" width="19.7265625" style="2" customWidth="1"/>
    <col min="9985" max="9985" width="9" style="2" customWidth="1"/>
    <col min="9986" max="9986" width="11.453125" style="2" customWidth="1"/>
    <col min="9987" max="9987" width="11" style="2" customWidth="1"/>
    <col min="9988" max="9988" width="13" style="2" customWidth="1"/>
    <col min="9989" max="9989" width="9.54296875" style="2" customWidth="1"/>
    <col min="9990" max="9990" width="10.453125" style="2" customWidth="1"/>
    <col min="9991" max="9991" width="12" style="2" customWidth="1"/>
    <col min="9992" max="9992" width="9" style="2" customWidth="1"/>
    <col min="9993" max="9993" width="7.7265625" style="2" customWidth="1"/>
    <col min="9994" max="9994" width="10" style="2" customWidth="1"/>
    <col min="9995" max="9995" width="9" style="2"/>
    <col min="9996" max="9996" width="10" style="2" customWidth="1"/>
    <col min="9997" max="9998" width="8" style="2" customWidth="1"/>
    <col min="9999" max="10005" width="10" style="2" customWidth="1"/>
    <col min="10006" max="10006" width="11.26953125" style="2" customWidth="1"/>
    <col min="10007" max="10007" width="10" style="2" customWidth="1"/>
    <col min="10008" max="10008" width="8.26953125" style="2" customWidth="1"/>
    <col min="10009" max="10010" width="10" style="2" customWidth="1"/>
    <col min="10011" max="10011" width="11.26953125" style="2" customWidth="1"/>
    <col min="10012" max="10012" width="9" style="2" customWidth="1"/>
    <col min="10013" max="10013" width="11.453125" style="2" customWidth="1"/>
    <col min="10014" max="10014" width="15.26953125" style="2" bestFit="1" customWidth="1"/>
    <col min="10015" max="10234" width="9" style="2"/>
    <col min="10235" max="10235" width="7.26953125" style="2" customWidth="1"/>
    <col min="10236" max="10236" width="10.7265625" style="2" customWidth="1"/>
    <col min="10237" max="10237" width="9" style="2" customWidth="1"/>
    <col min="10238" max="10238" width="17.7265625" style="2" customWidth="1"/>
    <col min="10239" max="10239" width="9" style="2" customWidth="1"/>
    <col min="10240" max="10240" width="19.7265625" style="2" customWidth="1"/>
    <col min="10241" max="10241" width="9" style="2" customWidth="1"/>
    <col min="10242" max="10242" width="11.453125" style="2" customWidth="1"/>
    <col min="10243" max="10243" width="11" style="2" customWidth="1"/>
    <col min="10244" max="10244" width="13" style="2" customWidth="1"/>
    <col min="10245" max="10245" width="9.54296875" style="2" customWidth="1"/>
    <col min="10246" max="10246" width="10.453125" style="2" customWidth="1"/>
    <col min="10247" max="10247" width="12" style="2" customWidth="1"/>
    <col min="10248" max="10248" width="9" style="2" customWidth="1"/>
    <col min="10249" max="10249" width="7.7265625" style="2" customWidth="1"/>
    <col min="10250" max="10250" width="10" style="2" customWidth="1"/>
    <col min="10251" max="10251" width="9" style="2"/>
    <col min="10252" max="10252" width="10" style="2" customWidth="1"/>
    <col min="10253" max="10254" width="8" style="2" customWidth="1"/>
    <col min="10255" max="10261" width="10" style="2" customWidth="1"/>
    <col min="10262" max="10262" width="11.26953125" style="2" customWidth="1"/>
    <col min="10263" max="10263" width="10" style="2" customWidth="1"/>
    <col min="10264" max="10264" width="8.26953125" style="2" customWidth="1"/>
    <col min="10265" max="10266" width="10" style="2" customWidth="1"/>
    <col min="10267" max="10267" width="11.26953125" style="2" customWidth="1"/>
    <col min="10268" max="10268" width="9" style="2" customWidth="1"/>
    <col min="10269" max="10269" width="11.453125" style="2" customWidth="1"/>
    <col min="10270" max="10270" width="15.26953125" style="2" bestFit="1" customWidth="1"/>
    <col min="10271" max="10490" width="9" style="2"/>
    <col min="10491" max="10491" width="7.26953125" style="2" customWidth="1"/>
    <col min="10492" max="10492" width="10.7265625" style="2" customWidth="1"/>
    <col min="10493" max="10493" width="9" style="2" customWidth="1"/>
    <col min="10494" max="10494" width="17.7265625" style="2" customWidth="1"/>
    <col min="10495" max="10495" width="9" style="2" customWidth="1"/>
    <col min="10496" max="10496" width="19.7265625" style="2" customWidth="1"/>
    <col min="10497" max="10497" width="9" style="2" customWidth="1"/>
    <col min="10498" max="10498" width="11.453125" style="2" customWidth="1"/>
    <col min="10499" max="10499" width="11" style="2" customWidth="1"/>
    <col min="10500" max="10500" width="13" style="2" customWidth="1"/>
    <col min="10501" max="10501" width="9.54296875" style="2" customWidth="1"/>
    <col min="10502" max="10502" width="10.453125" style="2" customWidth="1"/>
    <col min="10503" max="10503" width="12" style="2" customWidth="1"/>
    <col min="10504" max="10504" width="9" style="2" customWidth="1"/>
    <col min="10505" max="10505" width="7.7265625" style="2" customWidth="1"/>
    <col min="10506" max="10506" width="10" style="2" customWidth="1"/>
    <col min="10507" max="10507" width="9" style="2"/>
    <col min="10508" max="10508" width="10" style="2" customWidth="1"/>
    <col min="10509" max="10510" width="8" style="2" customWidth="1"/>
    <col min="10511" max="10517" width="10" style="2" customWidth="1"/>
    <col min="10518" max="10518" width="11.26953125" style="2" customWidth="1"/>
    <col min="10519" max="10519" width="10" style="2" customWidth="1"/>
    <col min="10520" max="10520" width="8.26953125" style="2" customWidth="1"/>
    <col min="10521" max="10522" width="10" style="2" customWidth="1"/>
    <col min="10523" max="10523" width="11.26953125" style="2" customWidth="1"/>
    <col min="10524" max="10524" width="9" style="2" customWidth="1"/>
    <col min="10525" max="10525" width="11.453125" style="2" customWidth="1"/>
    <col min="10526" max="10526" width="15.26953125" style="2" bestFit="1" customWidth="1"/>
    <col min="10527" max="10746" width="9" style="2"/>
    <col min="10747" max="10747" width="7.26953125" style="2" customWidth="1"/>
    <col min="10748" max="10748" width="10.7265625" style="2" customWidth="1"/>
    <col min="10749" max="10749" width="9" style="2" customWidth="1"/>
    <col min="10750" max="10750" width="17.7265625" style="2" customWidth="1"/>
    <col min="10751" max="10751" width="9" style="2" customWidth="1"/>
    <col min="10752" max="10752" width="19.7265625" style="2" customWidth="1"/>
    <col min="10753" max="10753" width="9" style="2" customWidth="1"/>
    <col min="10754" max="10754" width="11.453125" style="2" customWidth="1"/>
    <col min="10755" max="10755" width="11" style="2" customWidth="1"/>
    <col min="10756" max="10756" width="13" style="2" customWidth="1"/>
    <col min="10757" max="10757" width="9.54296875" style="2" customWidth="1"/>
    <col min="10758" max="10758" width="10.453125" style="2" customWidth="1"/>
    <col min="10759" max="10759" width="12" style="2" customWidth="1"/>
    <col min="10760" max="10760" width="9" style="2" customWidth="1"/>
    <col min="10761" max="10761" width="7.7265625" style="2" customWidth="1"/>
    <col min="10762" max="10762" width="10" style="2" customWidth="1"/>
    <col min="10763" max="10763" width="9" style="2"/>
    <col min="10764" max="10764" width="10" style="2" customWidth="1"/>
    <col min="10765" max="10766" width="8" style="2" customWidth="1"/>
    <col min="10767" max="10773" width="10" style="2" customWidth="1"/>
    <col min="10774" max="10774" width="11.26953125" style="2" customWidth="1"/>
    <col min="10775" max="10775" width="10" style="2" customWidth="1"/>
    <col min="10776" max="10776" width="8.26953125" style="2" customWidth="1"/>
    <col min="10777" max="10778" width="10" style="2" customWidth="1"/>
    <col min="10779" max="10779" width="11.26953125" style="2" customWidth="1"/>
    <col min="10780" max="10780" width="9" style="2" customWidth="1"/>
    <col min="10781" max="10781" width="11.453125" style="2" customWidth="1"/>
    <col min="10782" max="10782" width="15.26953125" style="2" bestFit="1" customWidth="1"/>
    <col min="10783" max="11002" width="9" style="2"/>
    <col min="11003" max="11003" width="7.26953125" style="2" customWidth="1"/>
    <col min="11004" max="11004" width="10.7265625" style="2" customWidth="1"/>
    <col min="11005" max="11005" width="9" style="2" customWidth="1"/>
    <col min="11006" max="11006" width="17.7265625" style="2" customWidth="1"/>
    <col min="11007" max="11007" width="9" style="2" customWidth="1"/>
    <col min="11008" max="11008" width="19.7265625" style="2" customWidth="1"/>
    <col min="11009" max="11009" width="9" style="2" customWidth="1"/>
    <col min="11010" max="11010" width="11.453125" style="2" customWidth="1"/>
    <col min="11011" max="11011" width="11" style="2" customWidth="1"/>
    <col min="11012" max="11012" width="13" style="2" customWidth="1"/>
    <col min="11013" max="11013" width="9.54296875" style="2" customWidth="1"/>
    <col min="11014" max="11014" width="10.453125" style="2" customWidth="1"/>
    <col min="11015" max="11015" width="12" style="2" customWidth="1"/>
    <col min="11016" max="11016" width="9" style="2" customWidth="1"/>
    <col min="11017" max="11017" width="7.7265625" style="2" customWidth="1"/>
    <col min="11018" max="11018" width="10" style="2" customWidth="1"/>
    <col min="11019" max="11019" width="9" style="2"/>
    <col min="11020" max="11020" width="10" style="2" customWidth="1"/>
    <col min="11021" max="11022" width="8" style="2" customWidth="1"/>
    <col min="11023" max="11029" width="10" style="2" customWidth="1"/>
    <col min="11030" max="11030" width="11.26953125" style="2" customWidth="1"/>
    <col min="11031" max="11031" width="10" style="2" customWidth="1"/>
    <col min="11032" max="11032" width="8.26953125" style="2" customWidth="1"/>
    <col min="11033" max="11034" width="10" style="2" customWidth="1"/>
    <col min="11035" max="11035" width="11.26953125" style="2" customWidth="1"/>
    <col min="11036" max="11036" width="9" style="2" customWidth="1"/>
    <col min="11037" max="11037" width="11.453125" style="2" customWidth="1"/>
    <col min="11038" max="11038" width="15.26953125" style="2" bestFit="1" customWidth="1"/>
    <col min="11039" max="11258" width="9" style="2"/>
    <col min="11259" max="11259" width="7.26953125" style="2" customWidth="1"/>
    <col min="11260" max="11260" width="10.7265625" style="2" customWidth="1"/>
    <col min="11261" max="11261" width="9" style="2" customWidth="1"/>
    <col min="11262" max="11262" width="17.7265625" style="2" customWidth="1"/>
    <col min="11263" max="11263" width="9" style="2" customWidth="1"/>
    <col min="11264" max="11264" width="19.7265625" style="2" customWidth="1"/>
    <col min="11265" max="11265" width="9" style="2" customWidth="1"/>
    <col min="11266" max="11266" width="11.453125" style="2" customWidth="1"/>
    <col min="11267" max="11267" width="11" style="2" customWidth="1"/>
    <col min="11268" max="11268" width="13" style="2" customWidth="1"/>
    <col min="11269" max="11269" width="9.54296875" style="2" customWidth="1"/>
    <col min="11270" max="11270" width="10.453125" style="2" customWidth="1"/>
    <col min="11271" max="11271" width="12" style="2" customWidth="1"/>
    <col min="11272" max="11272" width="9" style="2" customWidth="1"/>
    <col min="11273" max="11273" width="7.7265625" style="2" customWidth="1"/>
    <col min="11274" max="11274" width="10" style="2" customWidth="1"/>
    <col min="11275" max="11275" width="9" style="2"/>
    <col min="11276" max="11276" width="10" style="2" customWidth="1"/>
    <col min="11277" max="11278" width="8" style="2" customWidth="1"/>
    <col min="11279" max="11285" width="10" style="2" customWidth="1"/>
    <col min="11286" max="11286" width="11.26953125" style="2" customWidth="1"/>
    <col min="11287" max="11287" width="10" style="2" customWidth="1"/>
    <col min="11288" max="11288" width="8.26953125" style="2" customWidth="1"/>
    <col min="11289" max="11290" width="10" style="2" customWidth="1"/>
    <col min="11291" max="11291" width="11.26953125" style="2" customWidth="1"/>
    <col min="11292" max="11292" width="9" style="2" customWidth="1"/>
    <col min="11293" max="11293" width="11.453125" style="2" customWidth="1"/>
    <col min="11294" max="11294" width="15.26953125" style="2" bestFit="1" customWidth="1"/>
    <col min="11295" max="11514" width="9" style="2"/>
    <col min="11515" max="11515" width="7.26953125" style="2" customWidth="1"/>
    <col min="11516" max="11516" width="10.7265625" style="2" customWidth="1"/>
    <col min="11517" max="11517" width="9" style="2" customWidth="1"/>
    <col min="11518" max="11518" width="17.7265625" style="2" customWidth="1"/>
    <col min="11519" max="11519" width="9" style="2" customWidth="1"/>
    <col min="11520" max="11520" width="19.7265625" style="2" customWidth="1"/>
    <col min="11521" max="11521" width="9" style="2" customWidth="1"/>
    <col min="11522" max="11522" width="11.453125" style="2" customWidth="1"/>
    <col min="11523" max="11523" width="11" style="2" customWidth="1"/>
    <col min="11524" max="11524" width="13" style="2" customWidth="1"/>
    <col min="11525" max="11525" width="9.54296875" style="2" customWidth="1"/>
    <col min="11526" max="11526" width="10.453125" style="2" customWidth="1"/>
    <col min="11527" max="11527" width="12" style="2" customWidth="1"/>
    <col min="11528" max="11528" width="9" style="2" customWidth="1"/>
    <col min="11529" max="11529" width="7.7265625" style="2" customWidth="1"/>
    <col min="11530" max="11530" width="10" style="2" customWidth="1"/>
    <col min="11531" max="11531" width="9" style="2"/>
    <col min="11532" max="11532" width="10" style="2" customWidth="1"/>
    <col min="11533" max="11534" width="8" style="2" customWidth="1"/>
    <col min="11535" max="11541" width="10" style="2" customWidth="1"/>
    <col min="11542" max="11542" width="11.26953125" style="2" customWidth="1"/>
    <col min="11543" max="11543" width="10" style="2" customWidth="1"/>
    <col min="11544" max="11544" width="8.26953125" style="2" customWidth="1"/>
    <col min="11545" max="11546" width="10" style="2" customWidth="1"/>
    <col min="11547" max="11547" width="11.26953125" style="2" customWidth="1"/>
    <col min="11548" max="11548" width="9" style="2" customWidth="1"/>
    <col min="11549" max="11549" width="11.453125" style="2" customWidth="1"/>
    <col min="11550" max="11550" width="15.26953125" style="2" bestFit="1" customWidth="1"/>
    <col min="11551" max="11770" width="9" style="2"/>
    <col min="11771" max="11771" width="7.26953125" style="2" customWidth="1"/>
    <col min="11772" max="11772" width="10.7265625" style="2" customWidth="1"/>
    <col min="11773" max="11773" width="9" style="2" customWidth="1"/>
    <col min="11774" max="11774" width="17.7265625" style="2" customWidth="1"/>
    <col min="11775" max="11775" width="9" style="2" customWidth="1"/>
    <col min="11776" max="11776" width="19.7265625" style="2" customWidth="1"/>
    <col min="11777" max="11777" width="9" style="2" customWidth="1"/>
    <col min="11778" max="11778" width="11.453125" style="2" customWidth="1"/>
    <col min="11779" max="11779" width="11" style="2" customWidth="1"/>
    <col min="11780" max="11780" width="13" style="2" customWidth="1"/>
    <col min="11781" max="11781" width="9.54296875" style="2" customWidth="1"/>
    <col min="11782" max="11782" width="10.453125" style="2" customWidth="1"/>
    <col min="11783" max="11783" width="12" style="2" customWidth="1"/>
    <col min="11784" max="11784" width="9" style="2" customWidth="1"/>
    <col min="11785" max="11785" width="7.7265625" style="2" customWidth="1"/>
    <col min="11786" max="11786" width="10" style="2" customWidth="1"/>
    <col min="11787" max="11787" width="9" style="2"/>
    <col min="11788" max="11788" width="10" style="2" customWidth="1"/>
    <col min="11789" max="11790" width="8" style="2" customWidth="1"/>
    <col min="11791" max="11797" width="10" style="2" customWidth="1"/>
    <col min="11798" max="11798" width="11.26953125" style="2" customWidth="1"/>
    <col min="11799" max="11799" width="10" style="2" customWidth="1"/>
    <col min="11800" max="11800" width="8.26953125" style="2" customWidth="1"/>
    <col min="11801" max="11802" width="10" style="2" customWidth="1"/>
    <col min="11803" max="11803" width="11.26953125" style="2" customWidth="1"/>
    <col min="11804" max="11804" width="9" style="2" customWidth="1"/>
    <col min="11805" max="11805" width="11.453125" style="2" customWidth="1"/>
    <col min="11806" max="11806" width="15.26953125" style="2" bestFit="1" customWidth="1"/>
    <col min="11807" max="12026" width="9" style="2"/>
    <col min="12027" max="12027" width="7.26953125" style="2" customWidth="1"/>
    <col min="12028" max="12028" width="10.7265625" style="2" customWidth="1"/>
    <col min="12029" max="12029" width="9" style="2" customWidth="1"/>
    <col min="12030" max="12030" width="17.7265625" style="2" customWidth="1"/>
    <col min="12031" max="12031" width="9" style="2" customWidth="1"/>
    <col min="12032" max="12032" width="19.7265625" style="2" customWidth="1"/>
    <col min="12033" max="12033" width="9" style="2" customWidth="1"/>
    <col min="12034" max="12034" width="11.453125" style="2" customWidth="1"/>
    <col min="12035" max="12035" width="11" style="2" customWidth="1"/>
    <col min="12036" max="12036" width="13" style="2" customWidth="1"/>
    <col min="12037" max="12037" width="9.54296875" style="2" customWidth="1"/>
    <col min="12038" max="12038" width="10.453125" style="2" customWidth="1"/>
    <col min="12039" max="12039" width="12" style="2" customWidth="1"/>
    <col min="12040" max="12040" width="9" style="2" customWidth="1"/>
    <col min="12041" max="12041" width="7.7265625" style="2" customWidth="1"/>
    <col min="12042" max="12042" width="10" style="2" customWidth="1"/>
    <col min="12043" max="12043" width="9" style="2"/>
    <col min="12044" max="12044" width="10" style="2" customWidth="1"/>
    <col min="12045" max="12046" width="8" style="2" customWidth="1"/>
    <col min="12047" max="12053" width="10" style="2" customWidth="1"/>
    <col min="12054" max="12054" width="11.26953125" style="2" customWidth="1"/>
    <col min="12055" max="12055" width="10" style="2" customWidth="1"/>
    <col min="12056" max="12056" width="8.26953125" style="2" customWidth="1"/>
    <col min="12057" max="12058" width="10" style="2" customWidth="1"/>
    <col min="12059" max="12059" width="11.26953125" style="2" customWidth="1"/>
    <col min="12060" max="12060" width="9" style="2" customWidth="1"/>
    <col min="12061" max="12061" width="11.453125" style="2" customWidth="1"/>
    <col min="12062" max="12062" width="15.26953125" style="2" bestFit="1" customWidth="1"/>
    <col min="12063" max="12282" width="9" style="2"/>
    <col min="12283" max="12283" width="7.26953125" style="2" customWidth="1"/>
    <col min="12284" max="12284" width="10.7265625" style="2" customWidth="1"/>
    <col min="12285" max="12285" width="9" style="2" customWidth="1"/>
    <col min="12286" max="12286" width="17.7265625" style="2" customWidth="1"/>
    <col min="12287" max="12287" width="9" style="2" customWidth="1"/>
    <col min="12288" max="12288" width="19.7265625" style="2" customWidth="1"/>
    <col min="12289" max="12289" width="9" style="2" customWidth="1"/>
    <col min="12290" max="12290" width="11.453125" style="2" customWidth="1"/>
    <col min="12291" max="12291" width="11" style="2" customWidth="1"/>
    <col min="12292" max="12292" width="13" style="2" customWidth="1"/>
    <col min="12293" max="12293" width="9.54296875" style="2" customWidth="1"/>
    <col min="12294" max="12294" width="10.453125" style="2" customWidth="1"/>
    <col min="12295" max="12295" width="12" style="2" customWidth="1"/>
    <col min="12296" max="12296" width="9" style="2" customWidth="1"/>
    <col min="12297" max="12297" width="7.7265625" style="2" customWidth="1"/>
    <col min="12298" max="12298" width="10" style="2" customWidth="1"/>
    <col min="12299" max="12299" width="9" style="2"/>
    <col min="12300" max="12300" width="10" style="2" customWidth="1"/>
    <col min="12301" max="12302" width="8" style="2" customWidth="1"/>
    <col min="12303" max="12309" width="10" style="2" customWidth="1"/>
    <col min="12310" max="12310" width="11.26953125" style="2" customWidth="1"/>
    <col min="12311" max="12311" width="10" style="2" customWidth="1"/>
    <col min="12312" max="12312" width="8.26953125" style="2" customWidth="1"/>
    <col min="12313" max="12314" width="10" style="2" customWidth="1"/>
    <col min="12315" max="12315" width="11.26953125" style="2" customWidth="1"/>
    <col min="12316" max="12316" width="9" style="2" customWidth="1"/>
    <col min="12317" max="12317" width="11.453125" style="2" customWidth="1"/>
    <col min="12318" max="12318" width="15.26953125" style="2" bestFit="1" customWidth="1"/>
    <col min="12319" max="12538" width="9" style="2"/>
    <col min="12539" max="12539" width="7.26953125" style="2" customWidth="1"/>
    <col min="12540" max="12540" width="10.7265625" style="2" customWidth="1"/>
    <col min="12541" max="12541" width="9" style="2" customWidth="1"/>
    <col min="12542" max="12542" width="17.7265625" style="2" customWidth="1"/>
    <col min="12543" max="12543" width="9" style="2" customWidth="1"/>
    <col min="12544" max="12544" width="19.7265625" style="2" customWidth="1"/>
    <col min="12545" max="12545" width="9" style="2" customWidth="1"/>
    <col min="12546" max="12546" width="11.453125" style="2" customWidth="1"/>
    <col min="12547" max="12547" width="11" style="2" customWidth="1"/>
    <col min="12548" max="12548" width="13" style="2" customWidth="1"/>
    <col min="12549" max="12549" width="9.54296875" style="2" customWidth="1"/>
    <col min="12550" max="12550" width="10.453125" style="2" customWidth="1"/>
    <col min="12551" max="12551" width="12" style="2" customWidth="1"/>
    <col min="12552" max="12552" width="9" style="2" customWidth="1"/>
    <col min="12553" max="12553" width="7.7265625" style="2" customWidth="1"/>
    <col min="12554" max="12554" width="10" style="2" customWidth="1"/>
    <col min="12555" max="12555" width="9" style="2"/>
    <col min="12556" max="12556" width="10" style="2" customWidth="1"/>
    <col min="12557" max="12558" width="8" style="2" customWidth="1"/>
    <col min="12559" max="12565" width="10" style="2" customWidth="1"/>
    <col min="12566" max="12566" width="11.26953125" style="2" customWidth="1"/>
    <col min="12567" max="12567" width="10" style="2" customWidth="1"/>
    <col min="12568" max="12568" width="8.26953125" style="2" customWidth="1"/>
    <col min="12569" max="12570" width="10" style="2" customWidth="1"/>
    <col min="12571" max="12571" width="11.26953125" style="2" customWidth="1"/>
    <col min="12572" max="12572" width="9" style="2" customWidth="1"/>
    <col min="12573" max="12573" width="11.453125" style="2" customWidth="1"/>
    <col min="12574" max="12574" width="15.26953125" style="2" bestFit="1" customWidth="1"/>
    <col min="12575" max="12794" width="9" style="2"/>
    <col min="12795" max="12795" width="7.26953125" style="2" customWidth="1"/>
    <col min="12796" max="12796" width="10.7265625" style="2" customWidth="1"/>
    <col min="12797" max="12797" width="9" style="2" customWidth="1"/>
    <col min="12798" max="12798" width="17.7265625" style="2" customWidth="1"/>
    <col min="12799" max="12799" width="9" style="2" customWidth="1"/>
    <col min="12800" max="12800" width="19.7265625" style="2" customWidth="1"/>
    <col min="12801" max="12801" width="9" style="2" customWidth="1"/>
    <col min="12802" max="12802" width="11.453125" style="2" customWidth="1"/>
    <col min="12803" max="12803" width="11" style="2" customWidth="1"/>
    <col min="12804" max="12804" width="13" style="2" customWidth="1"/>
    <col min="12805" max="12805" width="9.54296875" style="2" customWidth="1"/>
    <col min="12806" max="12806" width="10.453125" style="2" customWidth="1"/>
    <col min="12807" max="12807" width="12" style="2" customWidth="1"/>
    <col min="12808" max="12808" width="9" style="2" customWidth="1"/>
    <col min="12809" max="12809" width="7.7265625" style="2" customWidth="1"/>
    <col min="12810" max="12810" width="10" style="2" customWidth="1"/>
    <col min="12811" max="12811" width="9" style="2"/>
    <col min="12812" max="12812" width="10" style="2" customWidth="1"/>
    <col min="12813" max="12814" width="8" style="2" customWidth="1"/>
    <col min="12815" max="12821" width="10" style="2" customWidth="1"/>
    <col min="12822" max="12822" width="11.26953125" style="2" customWidth="1"/>
    <col min="12823" max="12823" width="10" style="2" customWidth="1"/>
    <col min="12824" max="12824" width="8.26953125" style="2" customWidth="1"/>
    <col min="12825" max="12826" width="10" style="2" customWidth="1"/>
    <col min="12827" max="12827" width="11.26953125" style="2" customWidth="1"/>
    <col min="12828" max="12828" width="9" style="2" customWidth="1"/>
    <col min="12829" max="12829" width="11.453125" style="2" customWidth="1"/>
    <col min="12830" max="12830" width="15.26953125" style="2" bestFit="1" customWidth="1"/>
    <col min="12831" max="13050" width="9" style="2"/>
    <col min="13051" max="13051" width="7.26953125" style="2" customWidth="1"/>
    <col min="13052" max="13052" width="10.7265625" style="2" customWidth="1"/>
    <col min="13053" max="13053" width="9" style="2" customWidth="1"/>
    <col min="13054" max="13054" width="17.7265625" style="2" customWidth="1"/>
    <col min="13055" max="13055" width="9" style="2" customWidth="1"/>
    <col min="13056" max="13056" width="19.7265625" style="2" customWidth="1"/>
    <col min="13057" max="13057" width="9" style="2" customWidth="1"/>
    <col min="13058" max="13058" width="11.453125" style="2" customWidth="1"/>
    <col min="13059" max="13059" width="11" style="2" customWidth="1"/>
    <col min="13060" max="13060" width="13" style="2" customWidth="1"/>
    <col min="13061" max="13061" width="9.54296875" style="2" customWidth="1"/>
    <col min="13062" max="13062" width="10.453125" style="2" customWidth="1"/>
    <col min="13063" max="13063" width="12" style="2" customWidth="1"/>
    <col min="13064" max="13064" width="9" style="2" customWidth="1"/>
    <col min="13065" max="13065" width="7.7265625" style="2" customWidth="1"/>
    <col min="13066" max="13066" width="10" style="2" customWidth="1"/>
    <col min="13067" max="13067" width="9" style="2"/>
    <col min="13068" max="13068" width="10" style="2" customWidth="1"/>
    <col min="13069" max="13070" width="8" style="2" customWidth="1"/>
    <col min="13071" max="13077" width="10" style="2" customWidth="1"/>
    <col min="13078" max="13078" width="11.26953125" style="2" customWidth="1"/>
    <col min="13079" max="13079" width="10" style="2" customWidth="1"/>
    <col min="13080" max="13080" width="8.26953125" style="2" customWidth="1"/>
    <col min="13081" max="13082" width="10" style="2" customWidth="1"/>
    <col min="13083" max="13083" width="11.26953125" style="2" customWidth="1"/>
    <col min="13084" max="13084" width="9" style="2" customWidth="1"/>
    <col min="13085" max="13085" width="11.453125" style="2" customWidth="1"/>
    <col min="13086" max="13086" width="15.26953125" style="2" bestFit="1" customWidth="1"/>
    <col min="13087" max="13306" width="9" style="2"/>
    <col min="13307" max="13307" width="7.26953125" style="2" customWidth="1"/>
    <col min="13308" max="13308" width="10.7265625" style="2" customWidth="1"/>
    <col min="13309" max="13309" width="9" style="2" customWidth="1"/>
    <col min="13310" max="13310" width="17.7265625" style="2" customWidth="1"/>
    <col min="13311" max="13311" width="9" style="2" customWidth="1"/>
    <col min="13312" max="13312" width="19.7265625" style="2" customWidth="1"/>
    <col min="13313" max="13313" width="9" style="2" customWidth="1"/>
    <col min="13314" max="13314" width="11.453125" style="2" customWidth="1"/>
    <col min="13315" max="13315" width="11" style="2" customWidth="1"/>
    <col min="13316" max="13316" width="13" style="2" customWidth="1"/>
    <col min="13317" max="13317" width="9.54296875" style="2" customWidth="1"/>
    <col min="13318" max="13318" width="10.453125" style="2" customWidth="1"/>
    <col min="13319" max="13319" width="12" style="2" customWidth="1"/>
    <col min="13320" max="13320" width="9" style="2" customWidth="1"/>
    <col min="13321" max="13321" width="7.7265625" style="2" customWidth="1"/>
    <col min="13322" max="13322" width="10" style="2" customWidth="1"/>
    <col min="13323" max="13323" width="9" style="2"/>
    <col min="13324" max="13324" width="10" style="2" customWidth="1"/>
    <col min="13325" max="13326" width="8" style="2" customWidth="1"/>
    <col min="13327" max="13333" width="10" style="2" customWidth="1"/>
    <col min="13334" max="13334" width="11.26953125" style="2" customWidth="1"/>
    <col min="13335" max="13335" width="10" style="2" customWidth="1"/>
    <col min="13336" max="13336" width="8.26953125" style="2" customWidth="1"/>
    <col min="13337" max="13338" width="10" style="2" customWidth="1"/>
    <col min="13339" max="13339" width="11.26953125" style="2" customWidth="1"/>
    <col min="13340" max="13340" width="9" style="2" customWidth="1"/>
    <col min="13341" max="13341" width="11.453125" style="2" customWidth="1"/>
    <col min="13342" max="13342" width="15.26953125" style="2" bestFit="1" customWidth="1"/>
    <col min="13343" max="13562" width="9" style="2"/>
    <col min="13563" max="13563" width="7.26953125" style="2" customWidth="1"/>
    <col min="13564" max="13564" width="10.7265625" style="2" customWidth="1"/>
    <col min="13565" max="13565" width="9" style="2" customWidth="1"/>
    <col min="13566" max="13566" width="17.7265625" style="2" customWidth="1"/>
    <col min="13567" max="13567" width="9" style="2" customWidth="1"/>
    <col min="13568" max="13568" width="19.7265625" style="2" customWidth="1"/>
    <col min="13569" max="13569" width="9" style="2" customWidth="1"/>
    <col min="13570" max="13570" width="11.453125" style="2" customWidth="1"/>
    <col min="13571" max="13571" width="11" style="2" customWidth="1"/>
    <col min="13572" max="13572" width="13" style="2" customWidth="1"/>
    <col min="13573" max="13573" width="9.54296875" style="2" customWidth="1"/>
    <col min="13574" max="13574" width="10.453125" style="2" customWidth="1"/>
    <col min="13575" max="13575" width="12" style="2" customWidth="1"/>
    <col min="13576" max="13576" width="9" style="2" customWidth="1"/>
    <col min="13577" max="13577" width="7.7265625" style="2" customWidth="1"/>
    <col min="13578" max="13578" width="10" style="2" customWidth="1"/>
    <col min="13579" max="13579" width="9" style="2"/>
    <col min="13580" max="13580" width="10" style="2" customWidth="1"/>
    <col min="13581" max="13582" width="8" style="2" customWidth="1"/>
    <col min="13583" max="13589" width="10" style="2" customWidth="1"/>
    <col min="13590" max="13590" width="11.26953125" style="2" customWidth="1"/>
    <col min="13591" max="13591" width="10" style="2" customWidth="1"/>
    <col min="13592" max="13592" width="8.26953125" style="2" customWidth="1"/>
    <col min="13593" max="13594" width="10" style="2" customWidth="1"/>
    <col min="13595" max="13595" width="11.26953125" style="2" customWidth="1"/>
    <col min="13596" max="13596" width="9" style="2" customWidth="1"/>
    <col min="13597" max="13597" width="11.453125" style="2" customWidth="1"/>
    <col min="13598" max="13598" width="15.26953125" style="2" bestFit="1" customWidth="1"/>
    <col min="13599" max="13818" width="9" style="2"/>
    <col min="13819" max="13819" width="7.26953125" style="2" customWidth="1"/>
    <col min="13820" max="13820" width="10.7265625" style="2" customWidth="1"/>
    <col min="13821" max="13821" width="9" style="2" customWidth="1"/>
    <col min="13822" max="13822" width="17.7265625" style="2" customWidth="1"/>
    <col min="13823" max="13823" width="9" style="2" customWidth="1"/>
    <col min="13824" max="13824" width="19.7265625" style="2" customWidth="1"/>
    <col min="13825" max="13825" width="9" style="2" customWidth="1"/>
    <col min="13826" max="13826" width="11.453125" style="2" customWidth="1"/>
    <col min="13827" max="13827" width="11" style="2" customWidth="1"/>
    <col min="13828" max="13828" width="13" style="2" customWidth="1"/>
    <col min="13829" max="13829" width="9.54296875" style="2" customWidth="1"/>
    <col min="13830" max="13830" width="10.453125" style="2" customWidth="1"/>
    <col min="13831" max="13831" width="12" style="2" customWidth="1"/>
    <col min="13832" max="13832" width="9" style="2" customWidth="1"/>
    <col min="13833" max="13833" width="7.7265625" style="2" customWidth="1"/>
    <col min="13834" max="13834" width="10" style="2" customWidth="1"/>
    <col min="13835" max="13835" width="9" style="2"/>
    <col min="13836" max="13836" width="10" style="2" customWidth="1"/>
    <col min="13837" max="13838" width="8" style="2" customWidth="1"/>
    <col min="13839" max="13845" width="10" style="2" customWidth="1"/>
    <col min="13846" max="13846" width="11.26953125" style="2" customWidth="1"/>
    <col min="13847" max="13847" width="10" style="2" customWidth="1"/>
    <col min="13848" max="13848" width="8.26953125" style="2" customWidth="1"/>
    <col min="13849" max="13850" width="10" style="2" customWidth="1"/>
    <col min="13851" max="13851" width="11.26953125" style="2" customWidth="1"/>
    <col min="13852" max="13852" width="9" style="2" customWidth="1"/>
    <col min="13853" max="13853" width="11.453125" style="2" customWidth="1"/>
    <col min="13854" max="13854" width="15.26953125" style="2" bestFit="1" customWidth="1"/>
    <col min="13855" max="14074" width="9" style="2"/>
    <col min="14075" max="14075" width="7.26953125" style="2" customWidth="1"/>
    <col min="14076" max="14076" width="10.7265625" style="2" customWidth="1"/>
    <col min="14077" max="14077" width="9" style="2" customWidth="1"/>
    <col min="14078" max="14078" width="17.7265625" style="2" customWidth="1"/>
    <col min="14079" max="14079" width="9" style="2" customWidth="1"/>
    <col min="14080" max="14080" width="19.7265625" style="2" customWidth="1"/>
    <col min="14081" max="14081" width="9" style="2" customWidth="1"/>
    <col min="14082" max="14082" width="11.453125" style="2" customWidth="1"/>
    <col min="14083" max="14083" width="11" style="2" customWidth="1"/>
    <col min="14084" max="14084" width="13" style="2" customWidth="1"/>
    <col min="14085" max="14085" width="9.54296875" style="2" customWidth="1"/>
    <col min="14086" max="14086" width="10.453125" style="2" customWidth="1"/>
    <col min="14087" max="14087" width="12" style="2" customWidth="1"/>
    <col min="14088" max="14088" width="9" style="2" customWidth="1"/>
    <col min="14089" max="14089" width="7.7265625" style="2" customWidth="1"/>
    <col min="14090" max="14090" width="10" style="2" customWidth="1"/>
    <col min="14091" max="14091" width="9" style="2"/>
    <col min="14092" max="14092" width="10" style="2" customWidth="1"/>
    <col min="14093" max="14094" width="8" style="2" customWidth="1"/>
    <col min="14095" max="14101" width="10" style="2" customWidth="1"/>
    <col min="14102" max="14102" width="11.26953125" style="2" customWidth="1"/>
    <col min="14103" max="14103" width="10" style="2" customWidth="1"/>
    <col min="14104" max="14104" width="8.26953125" style="2" customWidth="1"/>
    <col min="14105" max="14106" width="10" style="2" customWidth="1"/>
    <col min="14107" max="14107" width="11.26953125" style="2" customWidth="1"/>
    <col min="14108" max="14108" width="9" style="2" customWidth="1"/>
    <col min="14109" max="14109" width="11.453125" style="2" customWidth="1"/>
    <col min="14110" max="14110" width="15.26953125" style="2" bestFit="1" customWidth="1"/>
    <col min="14111" max="14330" width="9" style="2"/>
    <col min="14331" max="14331" width="7.26953125" style="2" customWidth="1"/>
    <col min="14332" max="14332" width="10.7265625" style="2" customWidth="1"/>
    <col min="14333" max="14333" width="9" style="2" customWidth="1"/>
    <col min="14334" max="14334" width="17.7265625" style="2" customWidth="1"/>
    <col min="14335" max="14335" width="9" style="2" customWidth="1"/>
    <col min="14336" max="14336" width="19.7265625" style="2" customWidth="1"/>
    <col min="14337" max="14337" width="9" style="2" customWidth="1"/>
    <col min="14338" max="14338" width="11.453125" style="2" customWidth="1"/>
    <col min="14339" max="14339" width="11" style="2" customWidth="1"/>
    <col min="14340" max="14340" width="13" style="2" customWidth="1"/>
    <col min="14341" max="14341" width="9.54296875" style="2" customWidth="1"/>
    <col min="14342" max="14342" width="10.453125" style="2" customWidth="1"/>
    <col min="14343" max="14343" width="12" style="2" customWidth="1"/>
    <col min="14344" max="14344" width="9" style="2" customWidth="1"/>
    <col min="14345" max="14345" width="7.7265625" style="2" customWidth="1"/>
    <col min="14346" max="14346" width="10" style="2" customWidth="1"/>
    <col min="14347" max="14347" width="9" style="2"/>
    <col min="14348" max="14348" width="10" style="2" customWidth="1"/>
    <col min="14349" max="14350" width="8" style="2" customWidth="1"/>
    <col min="14351" max="14357" width="10" style="2" customWidth="1"/>
    <col min="14358" max="14358" width="11.26953125" style="2" customWidth="1"/>
    <col min="14359" max="14359" width="10" style="2" customWidth="1"/>
    <col min="14360" max="14360" width="8.26953125" style="2" customWidth="1"/>
    <col min="14361" max="14362" width="10" style="2" customWidth="1"/>
    <col min="14363" max="14363" width="11.26953125" style="2" customWidth="1"/>
    <col min="14364" max="14364" width="9" style="2" customWidth="1"/>
    <col min="14365" max="14365" width="11.453125" style="2" customWidth="1"/>
    <col min="14366" max="14366" width="15.26953125" style="2" bestFit="1" customWidth="1"/>
    <col min="14367" max="14586" width="9" style="2"/>
    <col min="14587" max="14587" width="7.26953125" style="2" customWidth="1"/>
    <col min="14588" max="14588" width="10.7265625" style="2" customWidth="1"/>
    <col min="14589" max="14589" width="9" style="2" customWidth="1"/>
    <col min="14590" max="14590" width="17.7265625" style="2" customWidth="1"/>
    <col min="14591" max="14591" width="9" style="2" customWidth="1"/>
    <col min="14592" max="14592" width="19.7265625" style="2" customWidth="1"/>
    <col min="14593" max="14593" width="9" style="2" customWidth="1"/>
    <col min="14594" max="14594" width="11.453125" style="2" customWidth="1"/>
    <col min="14595" max="14595" width="11" style="2" customWidth="1"/>
    <col min="14596" max="14596" width="13" style="2" customWidth="1"/>
    <col min="14597" max="14597" width="9.54296875" style="2" customWidth="1"/>
    <col min="14598" max="14598" width="10.453125" style="2" customWidth="1"/>
    <col min="14599" max="14599" width="12" style="2" customWidth="1"/>
    <col min="14600" max="14600" width="9" style="2" customWidth="1"/>
    <col min="14601" max="14601" width="7.7265625" style="2" customWidth="1"/>
    <col min="14602" max="14602" width="10" style="2" customWidth="1"/>
    <col min="14603" max="14603" width="9" style="2"/>
    <col min="14604" max="14604" width="10" style="2" customWidth="1"/>
    <col min="14605" max="14606" width="8" style="2" customWidth="1"/>
    <col min="14607" max="14613" width="10" style="2" customWidth="1"/>
    <col min="14614" max="14614" width="11.26953125" style="2" customWidth="1"/>
    <col min="14615" max="14615" width="10" style="2" customWidth="1"/>
    <col min="14616" max="14616" width="8.26953125" style="2" customWidth="1"/>
    <col min="14617" max="14618" width="10" style="2" customWidth="1"/>
    <col min="14619" max="14619" width="11.26953125" style="2" customWidth="1"/>
    <col min="14620" max="14620" width="9" style="2" customWidth="1"/>
    <col min="14621" max="14621" width="11.453125" style="2" customWidth="1"/>
    <col min="14622" max="14622" width="15.26953125" style="2" bestFit="1" customWidth="1"/>
    <col min="14623" max="14842" width="9" style="2"/>
    <col min="14843" max="14843" width="7.26953125" style="2" customWidth="1"/>
    <col min="14844" max="14844" width="10.7265625" style="2" customWidth="1"/>
    <col min="14845" max="14845" width="9" style="2" customWidth="1"/>
    <col min="14846" max="14846" width="17.7265625" style="2" customWidth="1"/>
    <col min="14847" max="14847" width="9" style="2" customWidth="1"/>
    <col min="14848" max="14848" width="19.7265625" style="2" customWidth="1"/>
    <col min="14849" max="14849" width="9" style="2" customWidth="1"/>
    <col min="14850" max="14850" width="11.453125" style="2" customWidth="1"/>
    <col min="14851" max="14851" width="11" style="2" customWidth="1"/>
    <col min="14852" max="14852" width="13" style="2" customWidth="1"/>
    <col min="14853" max="14853" width="9.54296875" style="2" customWidth="1"/>
    <col min="14854" max="14854" width="10.453125" style="2" customWidth="1"/>
    <col min="14855" max="14855" width="12" style="2" customWidth="1"/>
    <col min="14856" max="14856" width="9" style="2" customWidth="1"/>
    <col min="14857" max="14857" width="7.7265625" style="2" customWidth="1"/>
    <col min="14858" max="14858" width="10" style="2" customWidth="1"/>
    <col min="14859" max="14859" width="9" style="2"/>
    <col min="14860" max="14860" width="10" style="2" customWidth="1"/>
    <col min="14861" max="14862" width="8" style="2" customWidth="1"/>
    <col min="14863" max="14869" width="10" style="2" customWidth="1"/>
    <col min="14870" max="14870" width="11.26953125" style="2" customWidth="1"/>
    <col min="14871" max="14871" width="10" style="2" customWidth="1"/>
    <col min="14872" max="14872" width="8.26953125" style="2" customWidth="1"/>
    <col min="14873" max="14874" width="10" style="2" customWidth="1"/>
    <col min="14875" max="14875" width="11.26953125" style="2" customWidth="1"/>
    <col min="14876" max="14876" width="9" style="2" customWidth="1"/>
    <col min="14877" max="14877" width="11.453125" style="2" customWidth="1"/>
    <col min="14878" max="14878" width="15.26953125" style="2" bestFit="1" customWidth="1"/>
    <col min="14879" max="15098" width="9" style="2"/>
    <col min="15099" max="15099" width="7.26953125" style="2" customWidth="1"/>
    <col min="15100" max="15100" width="10.7265625" style="2" customWidth="1"/>
    <col min="15101" max="15101" width="9" style="2" customWidth="1"/>
    <col min="15102" max="15102" width="17.7265625" style="2" customWidth="1"/>
    <col min="15103" max="15103" width="9" style="2" customWidth="1"/>
    <col min="15104" max="15104" width="19.7265625" style="2" customWidth="1"/>
    <col min="15105" max="15105" width="9" style="2" customWidth="1"/>
    <col min="15106" max="15106" width="11.453125" style="2" customWidth="1"/>
    <col min="15107" max="15107" width="11" style="2" customWidth="1"/>
    <col min="15108" max="15108" width="13" style="2" customWidth="1"/>
    <col min="15109" max="15109" width="9.54296875" style="2" customWidth="1"/>
    <col min="15110" max="15110" width="10.453125" style="2" customWidth="1"/>
    <col min="15111" max="15111" width="12" style="2" customWidth="1"/>
    <col min="15112" max="15112" width="9" style="2" customWidth="1"/>
    <col min="15113" max="15113" width="7.7265625" style="2" customWidth="1"/>
    <col min="15114" max="15114" width="10" style="2" customWidth="1"/>
    <col min="15115" max="15115" width="9" style="2"/>
    <col min="15116" max="15116" width="10" style="2" customWidth="1"/>
    <col min="15117" max="15118" width="8" style="2" customWidth="1"/>
    <col min="15119" max="15125" width="10" style="2" customWidth="1"/>
    <col min="15126" max="15126" width="11.26953125" style="2" customWidth="1"/>
    <col min="15127" max="15127" width="10" style="2" customWidth="1"/>
    <col min="15128" max="15128" width="8.26953125" style="2" customWidth="1"/>
    <col min="15129" max="15130" width="10" style="2" customWidth="1"/>
    <col min="15131" max="15131" width="11.26953125" style="2" customWidth="1"/>
    <col min="15132" max="15132" width="9" style="2" customWidth="1"/>
    <col min="15133" max="15133" width="11.453125" style="2" customWidth="1"/>
    <col min="15134" max="15134" width="15.26953125" style="2" bestFit="1" customWidth="1"/>
    <col min="15135" max="15354" width="9" style="2"/>
    <col min="15355" max="15355" width="7.26953125" style="2" customWidth="1"/>
    <col min="15356" max="15356" width="10.7265625" style="2" customWidth="1"/>
    <col min="15357" max="15357" width="9" style="2" customWidth="1"/>
    <col min="15358" max="15358" width="17.7265625" style="2" customWidth="1"/>
    <col min="15359" max="15359" width="9" style="2" customWidth="1"/>
    <col min="15360" max="15360" width="19.7265625" style="2" customWidth="1"/>
    <col min="15361" max="15361" width="9" style="2" customWidth="1"/>
    <col min="15362" max="15362" width="11.453125" style="2" customWidth="1"/>
    <col min="15363" max="15363" width="11" style="2" customWidth="1"/>
    <col min="15364" max="15364" width="13" style="2" customWidth="1"/>
    <col min="15365" max="15365" width="9.54296875" style="2" customWidth="1"/>
    <col min="15366" max="15366" width="10.453125" style="2" customWidth="1"/>
    <col min="15367" max="15367" width="12" style="2" customWidth="1"/>
    <col min="15368" max="15368" width="9" style="2" customWidth="1"/>
    <col min="15369" max="15369" width="7.7265625" style="2" customWidth="1"/>
    <col min="15370" max="15370" width="10" style="2" customWidth="1"/>
    <col min="15371" max="15371" width="9" style="2"/>
    <col min="15372" max="15372" width="10" style="2" customWidth="1"/>
    <col min="15373" max="15374" width="8" style="2" customWidth="1"/>
    <col min="15375" max="15381" width="10" style="2" customWidth="1"/>
    <col min="15382" max="15382" width="11.26953125" style="2" customWidth="1"/>
    <col min="15383" max="15383" width="10" style="2" customWidth="1"/>
    <col min="15384" max="15384" width="8.26953125" style="2" customWidth="1"/>
    <col min="15385" max="15386" width="10" style="2" customWidth="1"/>
    <col min="15387" max="15387" width="11.26953125" style="2" customWidth="1"/>
    <col min="15388" max="15388" width="9" style="2" customWidth="1"/>
    <col min="15389" max="15389" width="11.453125" style="2" customWidth="1"/>
    <col min="15390" max="15390" width="15.26953125" style="2" bestFit="1" customWidth="1"/>
    <col min="15391" max="15610" width="9" style="2"/>
    <col min="15611" max="15611" width="7.26953125" style="2" customWidth="1"/>
    <col min="15612" max="15612" width="10.7265625" style="2" customWidth="1"/>
    <col min="15613" max="15613" width="9" style="2" customWidth="1"/>
    <col min="15614" max="15614" width="17.7265625" style="2" customWidth="1"/>
    <col min="15615" max="15615" width="9" style="2" customWidth="1"/>
    <col min="15616" max="15616" width="19.7265625" style="2" customWidth="1"/>
    <col min="15617" max="15617" width="9" style="2" customWidth="1"/>
    <col min="15618" max="15618" width="11.453125" style="2" customWidth="1"/>
    <col min="15619" max="15619" width="11" style="2" customWidth="1"/>
    <col min="15620" max="15620" width="13" style="2" customWidth="1"/>
    <col min="15621" max="15621" width="9.54296875" style="2" customWidth="1"/>
    <col min="15622" max="15622" width="10.453125" style="2" customWidth="1"/>
    <col min="15623" max="15623" width="12" style="2" customWidth="1"/>
    <col min="15624" max="15624" width="9" style="2" customWidth="1"/>
    <col min="15625" max="15625" width="7.7265625" style="2" customWidth="1"/>
    <col min="15626" max="15626" width="10" style="2" customWidth="1"/>
    <col min="15627" max="15627" width="9" style="2"/>
    <col min="15628" max="15628" width="10" style="2" customWidth="1"/>
    <col min="15629" max="15630" width="8" style="2" customWidth="1"/>
    <col min="15631" max="15637" width="10" style="2" customWidth="1"/>
    <col min="15638" max="15638" width="11.26953125" style="2" customWidth="1"/>
    <col min="15639" max="15639" width="10" style="2" customWidth="1"/>
    <col min="15640" max="15640" width="8.26953125" style="2" customWidth="1"/>
    <col min="15641" max="15642" width="10" style="2" customWidth="1"/>
    <col min="15643" max="15643" width="11.26953125" style="2" customWidth="1"/>
    <col min="15644" max="15644" width="9" style="2" customWidth="1"/>
    <col min="15645" max="15645" width="11.453125" style="2" customWidth="1"/>
    <col min="15646" max="15646" width="15.26953125" style="2" bestFit="1" customWidth="1"/>
    <col min="15647" max="15866" width="9" style="2"/>
    <col min="15867" max="15867" width="7.26953125" style="2" customWidth="1"/>
    <col min="15868" max="15868" width="10.7265625" style="2" customWidth="1"/>
    <col min="15869" max="15869" width="9" style="2" customWidth="1"/>
    <col min="15870" max="15870" width="17.7265625" style="2" customWidth="1"/>
    <col min="15871" max="15871" width="9" style="2" customWidth="1"/>
    <col min="15872" max="15872" width="19.7265625" style="2" customWidth="1"/>
    <col min="15873" max="15873" width="9" style="2" customWidth="1"/>
    <col min="15874" max="15874" width="11.453125" style="2" customWidth="1"/>
    <col min="15875" max="15875" width="11" style="2" customWidth="1"/>
    <col min="15876" max="15876" width="13" style="2" customWidth="1"/>
    <col min="15877" max="15877" width="9.54296875" style="2" customWidth="1"/>
    <col min="15878" max="15878" width="10.453125" style="2" customWidth="1"/>
    <col min="15879" max="15879" width="12" style="2" customWidth="1"/>
    <col min="15880" max="15880" width="9" style="2" customWidth="1"/>
    <col min="15881" max="15881" width="7.7265625" style="2" customWidth="1"/>
    <col min="15882" max="15882" width="10" style="2" customWidth="1"/>
    <col min="15883" max="15883" width="9" style="2"/>
    <col min="15884" max="15884" width="10" style="2" customWidth="1"/>
    <col min="15885" max="15886" width="8" style="2" customWidth="1"/>
    <col min="15887" max="15893" width="10" style="2" customWidth="1"/>
    <col min="15894" max="15894" width="11.26953125" style="2" customWidth="1"/>
    <col min="15895" max="15895" width="10" style="2" customWidth="1"/>
    <col min="15896" max="15896" width="8.26953125" style="2" customWidth="1"/>
    <col min="15897" max="15898" width="10" style="2" customWidth="1"/>
    <col min="15899" max="15899" width="11.26953125" style="2" customWidth="1"/>
    <col min="15900" max="15900" width="9" style="2" customWidth="1"/>
    <col min="15901" max="15901" width="11.453125" style="2" customWidth="1"/>
    <col min="15902" max="15902" width="15.26953125" style="2" bestFit="1" customWidth="1"/>
    <col min="15903" max="16122" width="9" style="2"/>
    <col min="16123" max="16123" width="7.26953125" style="2" customWidth="1"/>
    <col min="16124" max="16124" width="10.7265625" style="2" customWidth="1"/>
    <col min="16125" max="16125" width="9" style="2" customWidth="1"/>
    <col min="16126" max="16126" width="17.7265625" style="2" customWidth="1"/>
    <col min="16127" max="16127" width="9" style="2" customWidth="1"/>
    <col min="16128" max="16128" width="19.7265625" style="2" customWidth="1"/>
    <col min="16129" max="16129" width="9" style="2" customWidth="1"/>
    <col min="16130" max="16130" width="11.453125" style="2" customWidth="1"/>
    <col min="16131" max="16131" width="11" style="2" customWidth="1"/>
    <col min="16132" max="16132" width="13" style="2" customWidth="1"/>
    <col min="16133" max="16133" width="9.54296875" style="2" customWidth="1"/>
    <col min="16134" max="16134" width="10.453125" style="2" customWidth="1"/>
    <col min="16135" max="16135" width="12" style="2" customWidth="1"/>
    <col min="16136" max="16136" width="9" style="2" customWidth="1"/>
    <col min="16137" max="16137" width="7.7265625" style="2" customWidth="1"/>
    <col min="16138" max="16138" width="10" style="2" customWidth="1"/>
    <col min="16139" max="16139" width="9" style="2"/>
    <col min="16140" max="16140" width="10" style="2" customWidth="1"/>
    <col min="16141" max="16142" width="8" style="2" customWidth="1"/>
    <col min="16143" max="16149" width="10" style="2" customWidth="1"/>
    <col min="16150" max="16150" width="11.26953125" style="2" customWidth="1"/>
    <col min="16151" max="16151" width="10" style="2" customWidth="1"/>
    <col min="16152" max="16152" width="8.26953125" style="2" customWidth="1"/>
    <col min="16153" max="16154" width="10" style="2" customWidth="1"/>
    <col min="16155" max="16155" width="11.26953125" style="2" customWidth="1"/>
    <col min="16156" max="16156" width="9" style="2" customWidth="1"/>
    <col min="16157" max="16157" width="11.453125" style="2" customWidth="1"/>
    <col min="16158" max="16158" width="15.26953125" style="2" bestFit="1" customWidth="1"/>
    <col min="16159" max="16384" width="9" style="2"/>
  </cols>
  <sheetData>
    <row r="1" spans="1:116" ht="45" customHeight="1" x14ac:dyDescent="0.35">
      <c r="A1" s="14" t="s">
        <v>51</v>
      </c>
    </row>
    <row r="2" spans="1:116" ht="20.25" customHeight="1" x14ac:dyDescent="0.35">
      <c r="A2" s="15" t="s">
        <v>19</v>
      </c>
    </row>
    <row r="3" spans="1:116" ht="20.25" customHeight="1" x14ac:dyDescent="0.35">
      <c r="A3" s="15" t="s">
        <v>31</v>
      </c>
    </row>
    <row r="4" spans="1:116" ht="20.25" customHeight="1" x14ac:dyDescent="0.35">
      <c r="A4" s="15" t="s">
        <v>166</v>
      </c>
    </row>
    <row r="5" spans="1:116" s="58" customFormat="1" ht="62.5" thickBot="1" x14ac:dyDescent="0.4">
      <c r="A5" s="54" t="s">
        <v>165</v>
      </c>
      <c r="B5" s="57" t="s">
        <v>52</v>
      </c>
      <c r="C5" s="57" t="s">
        <v>53</v>
      </c>
      <c r="D5" s="57" t="s">
        <v>54</v>
      </c>
      <c r="E5" s="57" t="s">
        <v>55</v>
      </c>
      <c r="F5" s="57" t="s">
        <v>56</v>
      </c>
      <c r="G5" s="57" t="s">
        <v>57</v>
      </c>
      <c r="H5" s="57" t="s">
        <v>58</v>
      </c>
      <c r="I5" s="57" t="s">
        <v>59</v>
      </c>
      <c r="J5" s="57" t="s">
        <v>60</v>
      </c>
      <c r="K5" s="57" t="s">
        <v>61</v>
      </c>
      <c r="L5" s="57" t="s">
        <v>62</v>
      </c>
      <c r="M5" s="55" t="s">
        <v>63</v>
      </c>
      <c r="N5" s="55" t="s">
        <v>64</v>
      </c>
      <c r="O5" s="55" t="s">
        <v>65</v>
      </c>
      <c r="P5" s="55" t="s">
        <v>66</v>
      </c>
      <c r="Q5" s="55" t="s">
        <v>67</v>
      </c>
      <c r="R5" s="55" t="s">
        <v>68</v>
      </c>
      <c r="S5" s="55" t="s">
        <v>69</v>
      </c>
      <c r="T5" s="55" t="s">
        <v>70</v>
      </c>
      <c r="U5" s="55" t="s">
        <v>71</v>
      </c>
      <c r="V5" s="55" t="s">
        <v>72</v>
      </c>
      <c r="W5" s="55" t="s">
        <v>73</v>
      </c>
      <c r="X5" s="55" t="s">
        <v>74</v>
      </c>
      <c r="Y5" s="55" t="s">
        <v>75</v>
      </c>
      <c r="Z5" s="55" t="s">
        <v>76</v>
      </c>
      <c r="AA5" s="55" t="s">
        <v>77</v>
      </c>
      <c r="AB5" s="55" t="s">
        <v>78</v>
      </c>
      <c r="AC5" s="55" t="s">
        <v>79</v>
      </c>
      <c r="AD5" s="55" t="s">
        <v>80</v>
      </c>
      <c r="AE5" s="55" t="s">
        <v>81</v>
      </c>
      <c r="AF5" s="55" t="s">
        <v>82</v>
      </c>
      <c r="AG5" s="55" t="s">
        <v>83</v>
      </c>
      <c r="AH5" s="55" t="s">
        <v>84</v>
      </c>
      <c r="AI5" s="55" t="s">
        <v>85</v>
      </c>
      <c r="AJ5" s="55" t="s">
        <v>86</v>
      </c>
      <c r="AK5" s="55" t="s">
        <v>87</v>
      </c>
      <c r="AL5" s="55" t="s">
        <v>88</v>
      </c>
      <c r="AM5" s="55" t="s">
        <v>89</v>
      </c>
      <c r="AN5" s="55" t="s">
        <v>90</v>
      </c>
      <c r="AO5" s="55" t="s">
        <v>91</v>
      </c>
      <c r="AP5" s="55" t="s">
        <v>92</v>
      </c>
      <c r="AQ5" s="55" t="s">
        <v>93</v>
      </c>
      <c r="AR5" s="55" t="s">
        <v>94</v>
      </c>
      <c r="AS5" s="55" t="s">
        <v>95</v>
      </c>
      <c r="AT5" s="55" t="s">
        <v>96</v>
      </c>
      <c r="AU5" s="55" t="s">
        <v>97</v>
      </c>
      <c r="AV5" s="55" t="s">
        <v>98</v>
      </c>
      <c r="AW5" s="55" t="s">
        <v>99</v>
      </c>
      <c r="AX5" s="55" t="s">
        <v>100</v>
      </c>
      <c r="AY5" s="55" t="s">
        <v>101</v>
      </c>
      <c r="AZ5" s="55" t="s">
        <v>102</v>
      </c>
      <c r="BA5" s="55" t="s">
        <v>103</v>
      </c>
      <c r="BB5" s="55" t="s">
        <v>104</v>
      </c>
      <c r="BC5" s="55" t="s">
        <v>105</v>
      </c>
      <c r="BD5" s="55" t="s">
        <v>106</v>
      </c>
      <c r="BE5" s="55" t="s">
        <v>107</v>
      </c>
      <c r="BF5" s="55" t="s">
        <v>108</v>
      </c>
      <c r="BG5" s="55" t="s">
        <v>109</v>
      </c>
      <c r="BH5" s="55" t="s">
        <v>110</v>
      </c>
      <c r="BI5" s="55" t="s">
        <v>111</v>
      </c>
      <c r="BJ5" s="55" t="s">
        <v>112</v>
      </c>
      <c r="BK5" s="55" t="s">
        <v>113</v>
      </c>
      <c r="BL5" s="55" t="s">
        <v>114</v>
      </c>
      <c r="BM5" s="55" t="s">
        <v>115</v>
      </c>
      <c r="BN5" s="55" t="s">
        <v>116</v>
      </c>
      <c r="BO5" s="55" t="s">
        <v>117</v>
      </c>
      <c r="BP5" s="55" t="s">
        <v>118</v>
      </c>
      <c r="BQ5" s="55" t="s">
        <v>119</v>
      </c>
      <c r="BR5" s="55" t="s">
        <v>120</v>
      </c>
      <c r="BS5" s="55" t="s">
        <v>121</v>
      </c>
      <c r="BT5" s="55" t="s">
        <v>122</v>
      </c>
      <c r="BU5" s="55" t="s">
        <v>123</v>
      </c>
      <c r="BV5" s="55" t="s">
        <v>124</v>
      </c>
      <c r="BW5" s="55" t="s">
        <v>125</v>
      </c>
      <c r="BX5" s="55" t="s">
        <v>126</v>
      </c>
      <c r="BY5" s="55" t="s">
        <v>127</v>
      </c>
      <c r="BZ5" s="55" t="s">
        <v>128</v>
      </c>
      <c r="CA5" s="55" t="s">
        <v>129</v>
      </c>
      <c r="CB5" s="55" t="s">
        <v>130</v>
      </c>
      <c r="CC5" s="55" t="s">
        <v>131</v>
      </c>
      <c r="CD5" s="55" t="s">
        <v>132</v>
      </c>
      <c r="CE5" s="55" t="s">
        <v>133</v>
      </c>
      <c r="CF5" s="55" t="s">
        <v>134</v>
      </c>
      <c r="CG5" s="55" t="s">
        <v>135</v>
      </c>
      <c r="CH5" s="55" t="s">
        <v>136</v>
      </c>
      <c r="CI5" s="55" t="s">
        <v>137</v>
      </c>
      <c r="CJ5" s="55" t="s">
        <v>138</v>
      </c>
      <c r="CK5" s="55" t="s">
        <v>139</v>
      </c>
      <c r="CL5" s="55" t="s">
        <v>140</v>
      </c>
      <c r="CM5" s="55" t="s">
        <v>141</v>
      </c>
      <c r="CN5" s="55" t="s">
        <v>142</v>
      </c>
      <c r="CO5" s="55" t="s">
        <v>143</v>
      </c>
      <c r="CP5" s="55" t="s">
        <v>144</v>
      </c>
      <c r="CQ5" s="55" t="s">
        <v>199</v>
      </c>
      <c r="CR5" s="55" t="s">
        <v>200</v>
      </c>
      <c r="CS5" s="55" t="s">
        <v>201</v>
      </c>
      <c r="CT5" s="55" t="s">
        <v>203</v>
      </c>
      <c r="CU5" s="97" t="s">
        <v>204</v>
      </c>
      <c r="CV5" s="97" t="s">
        <v>205</v>
      </c>
      <c r="CW5" s="97" t="s">
        <v>207</v>
      </c>
      <c r="CX5" s="97" t="s">
        <v>211</v>
      </c>
      <c r="CY5" s="97" t="s">
        <v>213</v>
      </c>
      <c r="CZ5" s="97" t="s">
        <v>214</v>
      </c>
      <c r="DA5" s="97" t="s">
        <v>215</v>
      </c>
      <c r="DB5" s="97" t="s">
        <v>218</v>
      </c>
      <c r="DC5" s="97" t="s">
        <v>219</v>
      </c>
      <c r="DD5" s="97" t="s">
        <v>220</v>
      </c>
      <c r="DE5" s="97" t="s">
        <v>221</v>
      </c>
      <c r="DF5" s="97" t="s">
        <v>223</v>
      </c>
      <c r="DG5" s="97" t="s">
        <v>227</v>
      </c>
      <c r="DH5" s="97" t="s">
        <v>228</v>
      </c>
      <c r="DI5" s="97" t="s">
        <v>235</v>
      </c>
      <c r="DJ5" s="97" t="s">
        <v>234</v>
      </c>
    </row>
    <row r="6" spans="1:116" x14ac:dyDescent="0.35">
      <c r="A6" s="20" t="s">
        <v>145</v>
      </c>
      <c r="B6" s="25">
        <v>1657</v>
      </c>
      <c r="C6" s="25">
        <v>1713</v>
      </c>
      <c r="D6" s="25">
        <v>1777</v>
      </c>
      <c r="E6" s="25">
        <v>1685</v>
      </c>
      <c r="F6" s="25">
        <v>1618</v>
      </c>
      <c r="G6" s="25">
        <v>1666</v>
      </c>
      <c r="H6" s="25">
        <v>1666</v>
      </c>
      <c r="I6" s="25">
        <v>1554</v>
      </c>
      <c r="J6" s="25">
        <v>1702.05</v>
      </c>
      <c r="K6" s="25">
        <v>1683.32</v>
      </c>
      <c r="L6" s="25">
        <v>1697.04</v>
      </c>
      <c r="M6" s="21">
        <v>1660.78</v>
      </c>
      <c r="N6" s="21">
        <v>1540.13</v>
      </c>
      <c r="O6" s="21">
        <v>1564.78</v>
      </c>
      <c r="P6" s="21">
        <v>1420.84</v>
      </c>
      <c r="Q6" s="21">
        <v>1395.23</v>
      </c>
      <c r="R6" s="21">
        <v>1382.77</v>
      </c>
      <c r="S6" s="21">
        <v>1232.76</v>
      </c>
      <c r="T6" s="21">
        <v>1172.48</v>
      </c>
      <c r="U6" s="21">
        <v>1201.69</v>
      </c>
      <c r="V6" s="21">
        <v>1231.22</v>
      </c>
      <c r="W6" s="21">
        <v>1249.02</v>
      </c>
      <c r="X6" s="21">
        <v>1207.94</v>
      </c>
      <c r="Y6" s="21">
        <v>1304.97</v>
      </c>
      <c r="Z6" s="21">
        <v>1187.98</v>
      </c>
      <c r="AA6" s="21">
        <v>1214.8800000000001</v>
      </c>
      <c r="AB6" s="21">
        <v>1145.1400000000001</v>
      </c>
      <c r="AC6" s="21">
        <v>1104.72</v>
      </c>
      <c r="AD6" s="21">
        <v>1061.28</v>
      </c>
      <c r="AE6" s="21">
        <v>1135.69</v>
      </c>
      <c r="AF6" s="21">
        <v>1213.23</v>
      </c>
      <c r="AG6" s="21">
        <v>1211.57</v>
      </c>
      <c r="AH6" s="21">
        <v>1221.76</v>
      </c>
      <c r="AI6" s="21">
        <v>1248.3499999999999</v>
      </c>
      <c r="AJ6" s="21">
        <v>1235.82</v>
      </c>
      <c r="AK6" s="21">
        <v>1183.54</v>
      </c>
      <c r="AL6" s="21">
        <v>1186.1500000000001</v>
      </c>
      <c r="AM6" s="21">
        <v>1181.1400000000001</v>
      </c>
      <c r="AN6" s="21">
        <v>1163.75</v>
      </c>
      <c r="AO6" s="21">
        <v>1172.44</v>
      </c>
      <c r="AP6" s="21">
        <v>1175.93</v>
      </c>
      <c r="AQ6" s="21">
        <v>1169.69</v>
      </c>
      <c r="AR6" s="21">
        <v>1164.56</v>
      </c>
      <c r="AS6" s="21">
        <v>1150.79</v>
      </c>
      <c r="AT6" s="21">
        <v>996.48</v>
      </c>
      <c r="AU6" s="21">
        <v>989.25</v>
      </c>
      <c r="AV6" s="21">
        <v>961.24</v>
      </c>
      <c r="AW6" s="21">
        <v>1048.6099999999999</v>
      </c>
      <c r="AX6" s="21">
        <v>1079.1300000000001</v>
      </c>
      <c r="AY6" s="21">
        <v>1113.3599999999999</v>
      </c>
      <c r="AZ6" s="21">
        <v>1096.22</v>
      </c>
      <c r="BA6" s="21">
        <v>1051.69</v>
      </c>
      <c r="BB6" s="21">
        <v>1029.08</v>
      </c>
      <c r="BC6" s="21">
        <v>1074.8699999999999</v>
      </c>
      <c r="BD6" s="21">
        <v>1174.1099999999999</v>
      </c>
      <c r="BE6" s="21">
        <v>1063.93</v>
      </c>
      <c r="BF6" s="21">
        <v>1040.17</v>
      </c>
      <c r="BG6" s="21">
        <v>1056.08</v>
      </c>
      <c r="BH6" s="21">
        <v>956.27</v>
      </c>
      <c r="BI6" s="21">
        <v>947.93</v>
      </c>
      <c r="BJ6" s="21">
        <v>983.99</v>
      </c>
      <c r="BK6" s="21">
        <v>1052.1099999999999</v>
      </c>
      <c r="BL6" s="21">
        <v>1052.9000000000001</v>
      </c>
      <c r="BM6" s="21">
        <v>1047.07</v>
      </c>
      <c r="BN6" s="21">
        <v>994.39</v>
      </c>
      <c r="BO6" s="21">
        <v>1024.9000000000001</v>
      </c>
      <c r="BP6" s="21">
        <v>989.67</v>
      </c>
      <c r="BQ6" s="21">
        <v>897.45</v>
      </c>
      <c r="BR6" s="21">
        <v>894.98</v>
      </c>
      <c r="BS6" s="21">
        <v>868.26</v>
      </c>
      <c r="BT6" s="21">
        <v>727.35</v>
      </c>
      <c r="BU6" s="21">
        <v>474.45</v>
      </c>
      <c r="BV6" s="21">
        <v>375.65</v>
      </c>
      <c r="BW6" s="21">
        <v>384.67</v>
      </c>
      <c r="BX6" s="21">
        <v>408.94</v>
      </c>
      <c r="BY6" s="21">
        <v>423.65</v>
      </c>
      <c r="BZ6" s="21">
        <v>407.97</v>
      </c>
      <c r="CA6" s="21">
        <v>383.72</v>
      </c>
      <c r="CB6" s="21">
        <v>395.01</v>
      </c>
      <c r="CC6" s="21">
        <v>393.27</v>
      </c>
      <c r="CD6" s="21">
        <v>376.84</v>
      </c>
      <c r="CE6" s="21">
        <v>390.6</v>
      </c>
      <c r="CF6" s="21">
        <v>384.03</v>
      </c>
      <c r="CG6" s="21">
        <v>325.95999999999998</v>
      </c>
      <c r="CH6" s="21">
        <v>359.82</v>
      </c>
      <c r="CI6" s="21">
        <v>361.51</v>
      </c>
      <c r="CJ6" s="21">
        <v>380.08</v>
      </c>
      <c r="CK6" s="21">
        <v>394.96</v>
      </c>
      <c r="CL6" s="21">
        <v>343.82</v>
      </c>
      <c r="CM6" s="21">
        <v>345.71</v>
      </c>
      <c r="CN6" s="21">
        <v>358.81</v>
      </c>
      <c r="CO6" s="21">
        <v>368.3</v>
      </c>
      <c r="CP6" s="21">
        <v>345.38</v>
      </c>
      <c r="CQ6" s="21">
        <v>352.34</v>
      </c>
      <c r="CR6" s="95">
        <v>314.55</v>
      </c>
      <c r="CS6" s="95">
        <v>308.48</v>
      </c>
      <c r="CT6" s="95">
        <v>275.19</v>
      </c>
      <c r="CU6" s="95">
        <v>259.27</v>
      </c>
      <c r="CV6" s="95">
        <v>265.44</v>
      </c>
      <c r="CW6" s="95">
        <v>243.45</v>
      </c>
      <c r="CX6" s="95">
        <v>218.04</v>
      </c>
      <c r="CY6" s="95">
        <v>220.71</v>
      </c>
      <c r="CZ6" s="95">
        <v>133.16</v>
      </c>
      <c r="DA6" s="95">
        <v>133.69</v>
      </c>
      <c r="DB6" s="95">
        <v>145.83000000000001</v>
      </c>
      <c r="DC6" s="95">
        <v>39.9</v>
      </c>
      <c r="DD6" s="95">
        <v>48.21</v>
      </c>
      <c r="DE6" s="95">
        <v>56.34</v>
      </c>
      <c r="DF6" s="95">
        <v>41.59</v>
      </c>
      <c r="DG6" s="95">
        <v>29.4</v>
      </c>
      <c r="DH6" s="95">
        <v>38.590000000000003</v>
      </c>
      <c r="DI6" s="95">
        <v>39.590000000000003</v>
      </c>
      <c r="DJ6" s="95">
        <v>41.21</v>
      </c>
      <c r="DK6" s="58"/>
    </row>
    <row r="7" spans="1:116" x14ac:dyDescent="0.35">
      <c r="A7" s="35" t="s">
        <v>146</v>
      </c>
      <c r="B7" s="25">
        <v>1527</v>
      </c>
      <c r="C7" s="25">
        <v>1558</v>
      </c>
      <c r="D7" s="25">
        <v>1591</v>
      </c>
      <c r="E7" s="25">
        <v>1502</v>
      </c>
      <c r="F7" s="25">
        <v>1431</v>
      </c>
      <c r="G7" s="25">
        <v>1513</v>
      </c>
      <c r="H7" s="25">
        <v>1499</v>
      </c>
      <c r="I7" s="25">
        <v>1394</v>
      </c>
      <c r="J7" s="25">
        <v>1527.01</v>
      </c>
      <c r="K7" s="25">
        <v>1522.6</v>
      </c>
      <c r="L7" s="25">
        <v>1538.96</v>
      </c>
      <c r="M7" s="21">
        <v>1469.23</v>
      </c>
      <c r="N7" s="21">
        <v>1380.53</v>
      </c>
      <c r="O7" s="21">
        <v>1367.59</v>
      </c>
      <c r="P7" s="21">
        <v>1251.95</v>
      </c>
      <c r="Q7" s="21">
        <v>1224.19</v>
      </c>
      <c r="R7" s="21">
        <v>1214.43</v>
      </c>
      <c r="S7" s="21">
        <v>1067.17</v>
      </c>
      <c r="T7" s="21">
        <v>1026.8800000000001</v>
      </c>
      <c r="U7" s="21">
        <v>1026.8599999999999</v>
      </c>
      <c r="V7" s="21">
        <v>1044.5</v>
      </c>
      <c r="W7" s="21">
        <v>1069.8900000000001</v>
      </c>
      <c r="X7" s="21">
        <v>1043.44</v>
      </c>
      <c r="Y7" s="21">
        <v>1128.07</v>
      </c>
      <c r="Z7" s="21">
        <v>1015.76</v>
      </c>
      <c r="AA7" s="21">
        <v>1053.5</v>
      </c>
      <c r="AB7" s="21">
        <v>1003.39</v>
      </c>
      <c r="AC7" s="21">
        <v>964.86</v>
      </c>
      <c r="AD7" s="21">
        <v>948.71</v>
      </c>
      <c r="AE7" s="21">
        <v>992.01</v>
      </c>
      <c r="AF7" s="21">
        <v>1078.21</v>
      </c>
      <c r="AG7" s="21">
        <v>1085.78</v>
      </c>
      <c r="AH7" s="21">
        <v>1086.73</v>
      </c>
      <c r="AI7" s="21">
        <v>1098.44</v>
      </c>
      <c r="AJ7" s="21">
        <v>1090.1600000000001</v>
      </c>
      <c r="AK7" s="21">
        <v>1108.6199999999999</v>
      </c>
      <c r="AL7" s="21">
        <v>1126.99</v>
      </c>
      <c r="AM7" s="21">
        <v>1121.93</v>
      </c>
      <c r="AN7" s="21">
        <v>1102.17</v>
      </c>
      <c r="AO7" s="21">
        <v>1100.24</v>
      </c>
      <c r="AP7" s="21">
        <v>1088.8800000000001</v>
      </c>
      <c r="AQ7" s="21">
        <v>1086.22</v>
      </c>
      <c r="AR7" s="21">
        <v>1085.31</v>
      </c>
      <c r="AS7" s="21">
        <v>1063.96</v>
      </c>
      <c r="AT7" s="21">
        <v>905.3</v>
      </c>
      <c r="AU7" s="21">
        <v>910.64</v>
      </c>
      <c r="AV7" s="21">
        <v>887.28</v>
      </c>
      <c r="AW7" s="21">
        <v>960.26</v>
      </c>
      <c r="AX7" s="21">
        <v>993.49</v>
      </c>
      <c r="AY7" s="21">
        <v>1030.95</v>
      </c>
      <c r="AZ7" s="21">
        <v>1011.19</v>
      </c>
      <c r="BA7" s="21">
        <v>954.72</v>
      </c>
      <c r="BB7" s="21">
        <v>943.31</v>
      </c>
      <c r="BC7" s="21">
        <v>990.83</v>
      </c>
      <c r="BD7" s="21">
        <v>1093.6300000000001</v>
      </c>
      <c r="BE7" s="21">
        <v>993.41</v>
      </c>
      <c r="BF7" s="21">
        <v>992.78</v>
      </c>
      <c r="BG7" s="21">
        <v>982.76</v>
      </c>
      <c r="BH7" s="21">
        <v>883.53</v>
      </c>
      <c r="BI7" s="21">
        <v>853.07</v>
      </c>
      <c r="BJ7" s="21">
        <v>893.76</v>
      </c>
      <c r="BK7" s="21">
        <v>957.51</v>
      </c>
      <c r="BL7" s="21">
        <v>968.58</v>
      </c>
      <c r="BM7" s="21">
        <v>948.72</v>
      </c>
      <c r="BN7" s="21">
        <v>919.16</v>
      </c>
      <c r="BO7" s="21">
        <v>940.27</v>
      </c>
      <c r="BP7" s="21">
        <v>911.63</v>
      </c>
      <c r="BQ7" s="21">
        <v>830.4</v>
      </c>
      <c r="BR7" s="21">
        <v>853.95</v>
      </c>
      <c r="BS7" s="21">
        <v>799.8</v>
      </c>
      <c r="BT7" s="21">
        <v>658.33</v>
      </c>
      <c r="BU7" s="21">
        <v>404.23</v>
      </c>
      <c r="BV7" s="21">
        <v>320.32</v>
      </c>
      <c r="BW7" s="21">
        <v>319.2</v>
      </c>
      <c r="BX7" s="21">
        <v>343.75</v>
      </c>
      <c r="BY7" s="21">
        <v>348.48</v>
      </c>
      <c r="BZ7" s="21">
        <v>346.4</v>
      </c>
      <c r="CA7" s="21">
        <v>337.01</v>
      </c>
      <c r="CB7" s="21">
        <v>343.41</v>
      </c>
      <c r="CC7" s="21">
        <v>334.09</v>
      </c>
      <c r="CD7" s="21">
        <v>313.27</v>
      </c>
      <c r="CE7" s="21">
        <v>346.66</v>
      </c>
      <c r="CF7" s="21">
        <v>327.24</v>
      </c>
      <c r="CG7" s="21">
        <v>275.89</v>
      </c>
      <c r="CH7" s="21">
        <v>320.99</v>
      </c>
      <c r="CI7" s="21">
        <v>319.26</v>
      </c>
      <c r="CJ7" s="21">
        <v>321.54000000000002</v>
      </c>
      <c r="CK7" s="21">
        <v>333.66</v>
      </c>
      <c r="CL7" s="21">
        <v>297.11</v>
      </c>
      <c r="CM7" s="21">
        <v>296.23</v>
      </c>
      <c r="CN7" s="21">
        <v>296.63</v>
      </c>
      <c r="CO7" s="21">
        <v>312.70999999999998</v>
      </c>
      <c r="CP7" s="21">
        <v>293.02</v>
      </c>
      <c r="CQ7" s="21">
        <v>299.20999999999998</v>
      </c>
      <c r="CR7" s="95">
        <v>260.82</v>
      </c>
      <c r="CS7" s="95">
        <v>250.96</v>
      </c>
      <c r="CT7" s="95">
        <v>231.46</v>
      </c>
      <c r="CU7" s="95">
        <v>210.25</v>
      </c>
      <c r="CV7" s="95">
        <v>209.95</v>
      </c>
      <c r="CW7" s="95">
        <v>171.13</v>
      </c>
      <c r="CX7" s="95">
        <v>168.26</v>
      </c>
      <c r="CY7" s="95">
        <v>185.13</v>
      </c>
      <c r="CZ7" s="95">
        <v>86.31</v>
      </c>
      <c r="DA7" s="95">
        <v>63.68</v>
      </c>
      <c r="DB7" s="95">
        <v>29.04</v>
      </c>
      <c r="DC7" s="95">
        <v>0</v>
      </c>
      <c r="DD7" s="95">
        <v>0</v>
      </c>
      <c r="DE7" s="95">
        <v>0</v>
      </c>
      <c r="DF7" s="95">
        <v>0</v>
      </c>
      <c r="DG7" s="95">
        <v>0</v>
      </c>
      <c r="DH7" s="95">
        <v>0</v>
      </c>
      <c r="DI7" s="95">
        <v>0</v>
      </c>
      <c r="DJ7" s="95">
        <v>0</v>
      </c>
      <c r="DK7" s="58"/>
    </row>
    <row r="8" spans="1:116" x14ac:dyDescent="0.35">
      <c r="A8" s="35" t="s">
        <v>147</v>
      </c>
      <c r="B8" s="25">
        <v>10</v>
      </c>
      <c r="C8" s="25">
        <v>9</v>
      </c>
      <c r="D8" s="25">
        <v>10</v>
      </c>
      <c r="E8" s="25">
        <v>9</v>
      </c>
      <c r="F8" s="25">
        <v>9</v>
      </c>
      <c r="G8" s="25">
        <v>8</v>
      </c>
      <c r="H8" s="25">
        <v>9</v>
      </c>
      <c r="I8" s="25">
        <v>7</v>
      </c>
      <c r="J8" s="25">
        <v>48.42</v>
      </c>
      <c r="K8" s="25">
        <v>32.6</v>
      </c>
      <c r="L8" s="25">
        <v>23.46</v>
      </c>
      <c r="M8" s="21">
        <v>44.1</v>
      </c>
      <c r="N8" s="21">
        <v>8.73</v>
      </c>
      <c r="O8" s="21">
        <v>76.11</v>
      </c>
      <c r="P8" s="21">
        <v>66.28</v>
      </c>
      <c r="Q8" s="21">
        <v>59.01</v>
      </c>
      <c r="R8" s="21">
        <v>58.29</v>
      </c>
      <c r="S8" s="21">
        <v>52.03</v>
      </c>
      <c r="T8" s="21">
        <v>53.61</v>
      </c>
      <c r="U8" s="21">
        <v>59.93</v>
      </c>
      <c r="V8" s="21">
        <v>73.19</v>
      </c>
      <c r="W8" s="21">
        <v>87.18</v>
      </c>
      <c r="X8" s="21">
        <v>81.12</v>
      </c>
      <c r="Y8" s="21">
        <v>73.37</v>
      </c>
      <c r="Z8" s="21">
        <v>80.290000000000006</v>
      </c>
      <c r="AA8" s="21">
        <v>79.12</v>
      </c>
      <c r="AB8" s="21">
        <v>69.62</v>
      </c>
      <c r="AC8" s="21">
        <v>68.64</v>
      </c>
      <c r="AD8" s="21">
        <v>51.35</v>
      </c>
      <c r="AE8" s="21">
        <v>76.67</v>
      </c>
      <c r="AF8" s="21">
        <v>67.22</v>
      </c>
      <c r="AG8" s="21">
        <v>64.260000000000005</v>
      </c>
      <c r="AH8" s="21">
        <v>63.35</v>
      </c>
      <c r="AI8" s="21">
        <v>77.510000000000005</v>
      </c>
      <c r="AJ8" s="21">
        <v>77.599999999999994</v>
      </c>
      <c r="AK8" s="21">
        <v>26.63</v>
      </c>
      <c r="AL8" s="21">
        <v>6.72</v>
      </c>
      <c r="AM8" s="21">
        <v>4.8099999999999996</v>
      </c>
      <c r="AN8" s="21">
        <v>4.79</v>
      </c>
      <c r="AO8" s="21">
        <v>8.99</v>
      </c>
      <c r="AP8" s="21">
        <v>9.9</v>
      </c>
      <c r="AQ8" s="21">
        <v>7.9</v>
      </c>
      <c r="AR8" s="21">
        <v>8.19</v>
      </c>
      <c r="AS8" s="21">
        <v>8.6300000000000008</v>
      </c>
      <c r="AT8" s="21">
        <v>7.92</v>
      </c>
      <c r="AU8" s="21">
        <v>7.75</v>
      </c>
      <c r="AV8" s="21">
        <v>5.56</v>
      </c>
      <c r="AW8" s="21">
        <v>8.01</v>
      </c>
      <c r="AX8" s="21">
        <v>7.97</v>
      </c>
      <c r="AY8" s="21">
        <v>8.2100000000000009</v>
      </c>
      <c r="AZ8" s="21">
        <v>8.27</v>
      </c>
      <c r="BA8" s="21">
        <v>7.88</v>
      </c>
      <c r="BB8" s="21">
        <v>7.71</v>
      </c>
      <c r="BC8" s="21">
        <v>7.91</v>
      </c>
      <c r="BD8" s="21">
        <v>7.84</v>
      </c>
      <c r="BE8" s="21">
        <v>7.9</v>
      </c>
      <c r="BF8" s="21">
        <v>7.66</v>
      </c>
      <c r="BG8" s="21">
        <v>7.7</v>
      </c>
      <c r="BH8" s="21">
        <v>7.59</v>
      </c>
      <c r="BI8" s="21">
        <v>7.78</v>
      </c>
      <c r="BJ8" s="21">
        <v>7.68</v>
      </c>
      <c r="BK8" s="21">
        <v>7.92</v>
      </c>
      <c r="BL8" s="21">
        <v>8.09</v>
      </c>
      <c r="BM8" s="21">
        <v>8.0299999999999994</v>
      </c>
      <c r="BN8" s="21">
        <v>8.2200000000000006</v>
      </c>
      <c r="BO8" s="21">
        <v>7.77</v>
      </c>
      <c r="BP8" s="21">
        <v>7.84</v>
      </c>
      <c r="BQ8" s="21">
        <v>7.05</v>
      </c>
      <c r="BR8" s="21">
        <v>4.76</v>
      </c>
      <c r="BS8" s="21">
        <v>4.55</v>
      </c>
      <c r="BT8" s="21">
        <v>4.04</v>
      </c>
      <c r="BU8" s="21">
        <v>4.58</v>
      </c>
      <c r="BV8" s="21">
        <v>4.0599999999999996</v>
      </c>
      <c r="BW8" s="21">
        <v>4.18</v>
      </c>
      <c r="BX8" s="21">
        <v>3.82</v>
      </c>
      <c r="BY8" s="21">
        <v>3.94</v>
      </c>
      <c r="BZ8" s="21">
        <v>4.4800000000000004</v>
      </c>
      <c r="CA8" s="21">
        <v>4.41</v>
      </c>
      <c r="CB8" s="21">
        <v>4.59</v>
      </c>
      <c r="CC8" s="21">
        <v>4.42</v>
      </c>
      <c r="CD8" s="21">
        <v>3.53</v>
      </c>
      <c r="CE8" s="21">
        <v>5.18</v>
      </c>
      <c r="CF8" s="21">
        <v>4.2699999999999996</v>
      </c>
      <c r="CG8" s="21">
        <v>4.2</v>
      </c>
      <c r="CH8" s="21">
        <v>4.3</v>
      </c>
      <c r="CI8" s="21">
        <v>4.2</v>
      </c>
      <c r="CJ8" s="21">
        <v>5.91</v>
      </c>
      <c r="CK8" s="21">
        <v>4.16</v>
      </c>
      <c r="CL8" s="21">
        <v>4.13</v>
      </c>
      <c r="CM8" s="21">
        <v>3.71</v>
      </c>
      <c r="CN8" s="21">
        <v>3.96</v>
      </c>
      <c r="CO8" s="21">
        <v>3.76</v>
      </c>
      <c r="CP8" s="21">
        <v>3.88</v>
      </c>
      <c r="CQ8" s="21">
        <v>4</v>
      </c>
      <c r="CR8" s="95">
        <v>3.65</v>
      </c>
      <c r="CS8" s="95">
        <v>3.43</v>
      </c>
      <c r="CT8" s="95">
        <v>3.35</v>
      </c>
      <c r="CU8" s="95">
        <v>5.53</v>
      </c>
      <c r="CV8" s="95">
        <v>3.71</v>
      </c>
      <c r="CW8" s="95">
        <v>4.32</v>
      </c>
      <c r="CX8" s="95">
        <v>4.43</v>
      </c>
      <c r="CY8" s="95">
        <v>5.16</v>
      </c>
      <c r="CZ8" s="95">
        <v>5.55</v>
      </c>
      <c r="DA8" s="95">
        <v>5.47</v>
      </c>
      <c r="DB8" s="95">
        <v>68.69</v>
      </c>
      <c r="DC8" s="95">
        <v>0</v>
      </c>
      <c r="DD8" s="95">
        <v>0</v>
      </c>
      <c r="DE8" s="95">
        <v>0</v>
      </c>
      <c r="DF8" s="95">
        <v>0</v>
      </c>
      <c r="DG8" s="95">
        <v>0</v>
      </c>
      <c r="DH8" s="95">
        <v>0</v>
      </c>
      <c r="DI8" s="95">
        <v>0</v>
      </c>
      <c r="DJ8" s="95">
        <v>0</v>
      </c>
      <c r="DK8" s="58"/>
    </row>
    <row r="9" spans="1:116" x14ac:dyDescent="0.35">
      <c r="A9" s="35" t="s">
        <v>148</v>
      </c>
      <c r="B9" s="25">
        <v>120</v>
      </c>
      <c r="C9" s="25">
        <v>146</v>
      </c>
      <c r="D9" s="25">
        <v>176</v>
      </c>
      <c r="E9" s="25">
        <v>174</v>
      </c>
      <c r="F9" s="25">
        <v>178</v>
      </c>
      <c r="G9" s="25">
        <v>145</v>
      </c>
      <c r="H9" s="25">
        <v>158</v>
      </c>
      <c r="I9" s="25">
        <v>153</v>
      </c>
      <c r="J9" s="25">
        <v>126.62</v>
      </c>
      <c r="K9" s="25">
        <v>128.11000000000001</v>
      </c>
      <c r="L9" s="25">
        <v>134.62</v>
      </c>
      <c r="M9" s="21">
        <v>147.44999999999999</v>
      </c>
      <c r="N9" s="21">
        <v>150.87</v>
      </c>
      <c r="O9" s="21">
        <v>121.08</v>
      </c>
      <c r="P9" s="21">
        <v>102.61</v>
      </c>
      <c r="Q9" s="21">
        <v>112.03</v>
      </c>
      <c r="R9" s="21">
        <v>110.05</v>
      </c>
      <c r="S9" s="21">
        <v>113.57</v>
      </c>
      <c r="T9" s="21">
        <v>91.98</v>
      </c>
      <c r="U9" s="21">
        <v>114.9</v>
      </c>
      <c r="V9" s="21">
        <v>113.53</v>
      </c>
      <c r="W9" s="21">
        <v>91.95</v>
      </c>
      <c r="X9" s="21">
        <v>83.39</v>
      </c>
      <c r="Y9" s="21">
        <v>103.53</v>
      </c>
      <c r="Z9" s="21">
        <v>91.93</v>
      </c>
      <c r="AA9" s="21">
        <v>82.26</v>
      </c>
      <c r="AB9" s="21">
        <v>72.13</v>
      </c>
      <c r="AC9" s="21">
        <v>71.22</v>
      </c>
      <c r="AD9" s="21">
        <v>61.22</v>
      </c>
      <c r="AE9" s="21">
        <v>67</v>
      </c>
      <c r="AF9" s="21">
        <v>67.8</v>
      </c>
      <c r="AG9" s="21">
        <v>61.53</v>
      </c>
      <c r="AH9" s="21">
        <v>71.680000000000007</v>
      </c>
      <c r="AI9" s="21">
        <v>72.400000000000006</v>
      </c>
      <c r="AJ9" s="21">
        <v>68.06</v>
      </c>
      <c r="AK9" s="21">
        <v>48.28</v>
      </c>
      <c r="AL9" s="21">
        <v>52.43</v>
      </c>
      <c r="AM9" s="21">
        <v>54.4</v>
      </c>
      <c r="AN9" s="21">
        <v>56.79</v>
      </c>
      <c r="AO9" s="21">
        <v>63.21</v>
      </c>
      <c r="AP9" s="21">
        <v>77.150000000000006</v>
      </c>
      <c r="AQ9" s="21">
        <v>75.58</v>
      </c>
      <c r="AR9" s="21">
        <v>71.06</v>
      </c>
      <c r="AS9" s="21">
        <v>78.209999999999994</v>
      </c>
      <c r="AT9" s="21">
        <v>83.26</v>
      </c>
      <c r="AU9" s="21">
        <v>70.849999999999994</v>
      </c>
      <c r="AV9" s="21">
        <v>68.400000000000006</v>
      </c>
      <c r="AW9" s="21">
        <v>80.33</v>
      </c>
      <c r="AX9" s="21">
        <v>77.67</v>
      </c>
      <c r="AY9" s="21">
        <v>74.2</v>
      </c>
      <c r="AZ9" s="21">
        <v>76.760000000000005</v>
      </c>
      <c r="BA9" s="21">
        <v>89.1</v>
      </c>
      <c r="BB9" s="21">
        <v>78.06</v>
      </c>
      <c r="BC9" s="21">
        <v>76.13</v>
      </c>
      <c r="BD9" s="21">
        <v>72.64</v>
      </c>
      <c r="BE9" s="21">
        <v>62.62</v>
      </c>
      <c r="BF9" s="21">
        <v>39.729999999999997</v>
      </c>
      <c r="BG9" s="21">
        <v>65.62</v>
      </c>
      <c r="BH9" s="21">
        <v>65.150000000000006</v>
      </c>
      <c r="BI9" s="21">
        <v>87.08</v>
      </c>
      <c r="BJ9" s="21">
        <v>82.55</v>
      </c>
      <c r="BK9" s="21">
        <v>86.69</v>
      </c>
      <c r="BL9" s="21">
        <v>76.22</v>
      </c>
      <c r="BM9" s="21">
        <v>90.32</v>
      </c>
      <c r="BN9" s="21">
        <v>67.010000000000005</v>
      </c>
      <c r="BO9" s="21">
        <v>76.86</v>
      </c>
      <c r="BP9" s="21">
        <v>70.19</v>
      </c>
      <c r="BQ9" s="21">
        <v>60</v>
      </c>
      <c r="BR9" s="21">
        <v>36.270000000000003</v>
      </c>
      <c r="BS9" s="21">
        <v>63.92</v>
      </c>
      <c r="BT9" s="21">
        <v>64.989999999999995</v>
      </c>
      <c r="BU9" s="21">
        <v>65.650000000000006</v>
      </c>
      <c r="BV9" s="21">
        <v>51.26</v>
      </c>
      <c r="BW9" s="21">
        <v>61.29</v>
      </c>
      <c r="BX9" s="21">
        <v>61.37</v>
      </c>
      <c r="BY9" s="21">
        <v>71.23</v>
      </c>
      <c r="BZ9" s="21">
        <v>57.09</v>
      </c>
      <c r="CA9" s="21">
        <v>42.3</v>
      </c>
      <c r="CB9" s="21">
        <v>47.01</v>
      </c>
      <c r="CC9" s="21">
        <v>54.76</v>
      </c>
      <c r="CD9" s="21">
        <v>60.04</v>
      </c>
      <c r="CE9" s="21">
        <v>38.770000000000003</v>
      </c>
      <c r="CF9" s="21">
        <v>52.52</v>
      </c>
      <c r="CG9" s="21">
        <v>45.86</v>
      </c>
      <c r="CH9" s="21">
        <v>34.53</v>
      </c>
      <c r="CI9" s="21">
        <v>38.06</v>
      </c>
      <c r="CJ9" s="21">
        <v>52.62</v>
      </c>
      <c r="CK9" s="21">
        <v>57.14</v>
      </c>
      <c r="CL9" s="21">
        <v>42.58</v>
      </c>
      <c r="CM9" s="21">
        <v>45.77</v>
      </c>
      <c r="CN9" s="21">
        <v>58.22</v>
      </c>
      <c r="CO9" s="21">
        <v>51.83</v>
      </c>
      <c r="CP9" s="21">
        <v>48.47</v>
      </c>
      <c r="CQ9" s="21">
        <v>49.12</v>
      </c>
      <c r="CR9" s="95">
        <v>50.08</v>
      </c>
      <c r="CS9" s="95">
        <v>54.09</v>
      </c>
      <c r="CT9" s="95">
        <v>40.380000000000003</v>
      </c>
      <c r="CU9" s="95">
        <v>43.5</v>
      </c>
      <c r="CV9" s="95">
        <v>51.77</v>
      </c>
      <c r="CW9" s="95">
        <v>68</v>
      </c>
      <c r="CX9" s="95">
        <v>45.36</v>
      </c>
      <c r="CY9" s="95">
        <v>30.42</v>
      </c>
      <c r="CZ9" s="95">
        <v>41.3</v>
      </c>
      <c r="DA9" s="95">
        <v>64.53</v>
      </c>
      <c r="DB9" s="95">
        <v>48.1</v>
      </c>
      <c r="DC9" s="95">
        <v>39.9</v>
      </c>
      <c r="DD9" s="95">
        <v>48.21</v>
      </c>
      <c r="DE9" s="95">
        <v>56.34</v>
      </c>
      <c r="DF9" s="95">
        <v>41.59</v>
      </c>
      <c r="DG9" s="95">
        <v>29.4</v>
      </c>
      <c r="DH9" s="95">
        <v>38.590000000000003</v>
      </c>
      <c r="DI9" s="95">
        <v>39.590000000000003</v>
      </c>
      <c r="DJ9" s="95">
        <v>41.21</v>
      </c>
      <c r="DK9" s="58"/>
    </row>
    <row r="10" spans="1:116" x14ac:dyDescent="0.35">
      <c r="A10" s="20" t="s">
        <v>149</v>
      </c>
      <c r="B10" s="25">
        <v>147.69999999999999</v>
      </c>
      <c r="C10" s="25">
        <v>347.46</v>
      </c>
      <c r="D10" s="25">
        <v>148.36000000000001</v>
      </c>
      <c r="E10" s="25">
        <v>197.96</v>
      </c>
      <c r="F10" s="25">
        <v>52.47</v>
      </c>
      <c r="G10" s="25">
        <v>130.12</v>
      </c>
      <c r="H10" s="25">
        <v>152.30000000000001</v>
      </c>
      <c r="I10" s="25">
        <v>102.79</v>
      </c>
      <c r="J10" s="25">
        <v>109.69</v>
      </c>
      <c r="K10" s="25">
        <v>124.12</v>
      </c>
      <c r="L10" s="25">
        <v>200.01</v>
      </c>
      <c r="M10" s="21">
        <v>62.74</v>
      </c>
      <c r="N10" s="21">
        <v>32.729999999999997</v>
      </c>
      <c r="O10" s="21">
        <v>80.64</v>
      </c>
      <c r="P10" s="21">
        <v>25.19</v>
      </c>
      <c r="Q10" s="21">
        <v>26.75</v>
      </c>
      <c r="R10" s="21">
        <v>47.43</v>
      </c>
      <c r="S10" s="21">
        <v>57.39</v>
      </c>
      <c r="T10" s="21">
        <v>62.57</v>
      </c>
      <c r="U10" s="21">
        <v>87.64</v>
      </c>
      <c r="V10" s="21">
        <v>247.04</v>
      </c>
      <c r="W10" s="21">
        <v>303.2</v>
      </c>
      <c r="X10" s="21">
        <v>208.55</v>
      </c>
      <c r="Y10" s="21">
        <v>223.72</v>
      </c>
      <c r="Z10" s="21">
        <v>237.29</v>
      </c>
      <c r="AA10" s="21">
        <v>320.85000000000002</v>
      </c>
      <c r="AB10" s="21">
        <v>256.62</v>
      </c>
      <c r="AC10" s="21">
        <v>235.89</v>
      </c>
      <c r="AD10" s="21">
        <v>196.21</v>
      </c>
      <c r="AE10" s="21">
        <v>283.26</v>
      </c>
      <c r="AF10" s="21">
        <v>266.64</v>
      </c>
      <c r="AG10" s="21">
        <v>168.65</v>
      </c>
      <c r="AH10" s="21">
        <v>207.08</v>
      </c>
      <c r="AI10" s="21">
        <v>244.52</v>
      </c>
      <c r="AJ10" s="21">
        <v>243.86</v>
      </c>
      <c r="AK10" s="21">
        <v>323.66000000000003</v>
      </c>
      <c r="AL10" s="21">
        <v>153.76</v>
      </c>
      <c r="AM10" s="21">
        <v>315.87</v>
      </c>
      <c r="AN10" s="21">
        <v>329.02</v>
      </c>
      <c r="AO10" s="21">
        <v>283.98</v>
      </c>
      <c r="AP10" s="21">
        <v>175.86</v>
      </c>
      <c r="AQ10" s="21">
        <v>311.44</v>
      </c>
      <c r="AR10" s="21">
        <v>164.45</v>
      </c>
      <c r="AS10" s="21">
        <v>86.57</v>
      </c>
      <c r="AT10" s="21">
        <v>24.56</v>
      </c>
      <c r="AU10" s="21">
        <v>1.46</v>
      </c>
      <c r="AV10" s="21">
        <v>1.1100000000000001</v>
      </c>
      <c r="AW10" s="21">
        <v>156.74</v>
      </c>
      <c r="AX10" s="21">
        <v>21.29</v>
      </c>
      <c r="AY10" s="21">
        <v>33.93</v>
      </c>
      <c r="AZ10" s="21">
        <v>28.59</v>
      </c>
      <c r="BA10" s="21">
        <v>38.82</v>
      </c>
      <c r="BB10" s="21">
        <v>23.26</v>
      </c>
      <c r="BC10" s="21">
        <v>1.86</v>
      </c>
      <c r="BD10" s="21">
        <v>3.38</v>
      </c>
      <c r="BE10" s="21">
        <v>18.48</v>
      </c>
      <c r="BF10" s="21">
        <v>10.75</v>
      </c>
      <c r="BG10" s="21">
        <v>17.36</v>
      </c>
      <c r="BH10" s="21">
        <v>22.79</v>
      </c>
      <c r="BI10" s="21">
        <v>156.37</v>
      </c>
      <c r="BJ10" s="21">
        <v>104.57</v>
      </c>
      <c r="BK10" s="21">
        <v>327.10000000000002</v>
      </c>
      <c r="BL10" s="21">
        <v>234.82</v>
      </c>
      <c r="BM10" s="21">
        <v>167.09</v>
      </c>
      <c r="BN10" s="21">
        <v>203.85</v>
      </c>
      <c r="BO10" s="21">
        <v>202.49</v>
      </c>
      <c r="BP10" s="21">
        <v>282.61</v>
      </c>
      <c r="BQ10" s="21">
        <v>250.91</v>
      </c>
      <c r="BR10" s="21">
        <v>302.33</v>
      </c>
      <c r="BS10" s="21">
        <v>290.04000000000002</v>
      </c>
      <c r="BT10" s="21">
        <v>214.52</v>
      </c>
      <c r="BU10" s="21">
        <v>325.19</v>
      </c>
      <c r="BV10" s="21">
        <v>286.82</v>
      </c>
      <c r="BW10" s="21">
        <v>283.7</v>
      </c>
      <c r="BX10" s="21">
        <v>283.51</v>
      </c>
      <c r="BY10" s="21">
        <v>396.52</v>
      </c>
      <c r="BZ10" s="21">
        <v>187.26</v>
      </c>
      <c r="CA10" s="21">
        <v>232.62</v>
      </c>
      <c r="CB10" s="21">
        <v>263.58999999999997</v>
      </c>
      <c r="CC10" s="21">
        <v>316.48</v>
      </c>
      <c r="CD10" s="21">
        <v>277.58</v>
      </c>
      <c r="CE10" s="21">
        <v>385.09</v>
      </c>
      <c r="CF10" s="21">
        <v>179.69</v>
      </c>
      <c r="CG10" s="21">
        <v>160.46</v>
      </c>
      <c r="CH10" s="21">
        <v>232.81</v>
      </c>
      <c r="CI10" s="21">
        <v>231.9</v>
      </c>
      <c r="CJ10" s="21">
        <v>206</v>
      </c>
      <c r="CK10" s="21">
        <v>204.22</v>
      </c>
      <c r="CL10" s="21">
        <v>308.47000000000003</v>
      </c>
      <c r="CM10" s="21">
        <v>365.17</v>
      </c>
      <c r="CN10" s="21">
        <v>219.73</v>
      </c>
      <c r="CO10" s="21">
        <v>247.89</v>
      </c>
      <c r="CP10" s="21">
        <v>169.98</v>
      </c>
      <c r="CQ10" s="21">
        <v>222.65</v>
      </c>
      <c r="CR10" s="95">
        <v>309.88</v>
      </c>
      <c r="CS10" s="95">
        <v>393.95</v>
      </c>
      <c r="CT10" s="95">
        <v>301.69</v>
      </c>
      <c r="CU10" s="95">
        <v>378.01</v>
      </c>
      <c r="CV10" s="95">
        <v>360.78</v>
      </c>
      <c r="CW10" s="95">
        <v>190.95</v>
      </c>
      <c r="CX10" s="95">
        <v>271.45</v>
      </c>
      <c r="CY10" s="95">
        <v>527.80999999999995</v>
      </c>
      <c r="CZ10" s="95">
        <v>340.83</v>
      </c>
      <c r="DA10" s="95">
        <v>497.29</v>
      </c>
      <c r="DB10" s="95">
        <v>402</v>
      </c>
      <c r="DC10" s="95">
        <v>533.91999999999996</v>
      </c>
      <c r="DD10" s="95">
        <v>385.67</v>
      </c>
      <c r="DE10" s="95">
        <v>37.64</v>
      </c>
      <c r="DF10" s="95">
        <v>302.39999999999998</v>
      </c>
      <c r="DG10" s="95">
        <v>167.41</v>
      </c>
      <c r="DH10" s="95">
        <v>300.58</v>
      </c>
      <c r="DI10" s="95">
        <v>131.41</v>
      </c>
      <c r="DJ10" s="95">
        <v>141.99</v>
      </c>
      <c r="DK10" s="58"/>
    </row>
    <row r="11" spans="1:116" x14ac:dyDescent="0.35">
      <c r="A11" s="20" t="s">
        <v>150</v>
      </c>
      <c r="B11" s="25">
        <v>106.22</v>
      </c>
      <c r="C11" s="25">
        <v>83.88</v>
      </c>
      <c r="D11" s="25">
        <v>82.87</v>
      </c>
      <c r="E11" s="25">
        <v>71.81</v>
      </c>
      <c r="F11" s="25">
        <v>72</v>
      </c>
      <c r="G11" s="25">
        <v>76.62</v>
      </c>
      <c r="H11" s="25">
        <v>82.99</v>
      </c>
      <c r="I11" s="25">
        <v>64.11</v>
      </c>
      <c r="J11" s="25">
        <v>75.010000000000005</v>
      </c>
      <c r="K11" s="25">
        <v>81.91</v>
      </c>
      <c r="L11" s="25">
        <v>192.87</v>
      </c>
      <c r="M11" s="21">
        <v>110.47</v>
      </c>
      <c r="N11" s="21">
        <v>136.06</v>
      </c>
      <c r="O11" s="21">
        <v>76.72</v>
      </c>
      <c r="P11" s="21">
        <v>80.41</v>
      </c>
      <c r="Q11" s="21">
        <v>101.27</v>
      </c>
      <c r="R11" s="21">
        <v>100.41</v>
      </c>
      <c r="S11" s="21">
        <v>144.68</v>
      </c>
      <c r="T11" s="21">
        <v>68.56</v>
      </c>
      <c r="U11" s="21">
        <v>71.430000000000007</v>
      </c>
      <c r="V11" s="21">
        <v>44.33</v>
      </c>
      <c r="W11" s="21">
        <v>49.13</v>
      </c>
      <c r="X11" s="21">
        <v>51.22</v>
      </c>
      <c r="Y11" s="21">
        <v>49.09</v>
      </c>
      <c r="Z11" s="21">
        <v>49.15</v>
      </c>
      <c r="AA11" s="21">
        <v>41.14</v>
      </c>
      <c r="AB11" s="21">
        <v>40.770000000000003</v>
      </c>
      <c r="AC11" s="21">
        <v>50.57</v>
      </c>
      <c r="AD11" s="21">
        <v>41.02</v>
      </c>
      <c r="AE11" s="21">
        <v>34.42</v>
      </c>
      <c r="AF11" s="21">
        <v>28.9</v>
      </c>
      <c r="AG11" s="21">
        <v>29.21</v>
      </c>
      <c r="AH11" s="21">
        <v>42.61</v>
      </c>
      <c r="AI11" s="21">
        <v>70.900000000000006</v>
      </c>
      <c r="AJ11" s="21">
        <v>34.49</v>
      </c>
      <c r="AK11" s="21">
        <v>32.4</v>
      </c>
      <c r="AL11" s="21">
        <v>34.92</v>
      </c>
      <c r="AM11" s="21">
        <v>44.05</v>
      </c>
      <c r="AN11" s="21">
        <v>101.15</v>
      </c>
      <c r="AO11" s="21">
        <v>84.24</v>
      </c>
      <c r="AP11" s="21">
        <v>56.14</v>
      </c>
      <c r="AQ11" s="21">
        <v>71.27</v>
      </c>
      <c r="AR11" s="21">
        <v>38.99</v>
      </c>
      <c r="AS11" s="21">
        <v>43.74</v>
      </c>
      <c r="AT11" s="21">
        <v>42.92</v>
      </c>
      <c r="AU11" s="21">
        <v>32.25</v>
      </c>
      <c r="AV11" s="21">
        <v>36.11</v>
      </c>
      <c r="AW11" s="21">
        <v>65.94</v>
      </c>
      <c r="AX11" s="21">
        <v>132.35</v>
      </c>
      <c r="AY11" s="21">
        <v>155.49</v>
      </c>
      <c r="AZ11" s="21">
        <v>135.83000000000001</v>
      </c>
      <c r="BA11" s="21">
        <v>93.84</v>
      </c>
      <c r="BB11" s="21">
        <v>134.55000000000001</v>
      </c>
      <c r="BC11" s="21">
        <v>57.74</v>
      </c>
      <c r="BD11" s="21">
        <v>112.03</v>
      </c>
      <c r="BE11" s="21">
        <v>194.57</v>
      </c>
      <c r="BF11" s="21">
        <v>324.54000000000002</v>
      </c>
      <c r="BG11" s="21">
        <v>143.03</v>
      </c>
      <c r="BH11" s="21">
        <v>42.74</v>
      </c>
      <c r="BI11" s="21">
        <v>41.76</v>
      </c>
      <c r="BJ11" s="21">
        <v>36.11</v>
      </c>
      <c r="BK11" s="21">
        <v>35.39</v>
      </c>
      <c r="BL11" s="21">
        <v>19.78</v>
      </c>
      <c r="BM11" s="21">
        <v>25.9</v>
      </c>
      <c r="BN11" s="21">
        <v>40.270000000000003</v>
      </c>
      <c r="BO11" s="21">
        <v>30.34</v>
      </c>
      <c r="BP11" s="21">
        <v>28.63</v>
      </c>
      <c r="BQ11" s="21">
        <v>12.89</v>
      </c>
      <c r="BR11" s="21">
        <v>22.51</v>
      </c>
      <c r="BS11" s="21">
        <v>73.83</v>
      </c>
      <c r="BT11" s="21">
        <v>7.19</v>
      </c>
      <c r="BU11" s="21">
        <v>7.97</v>
      </c>
      <c r="BV11" s="21">
        <v>5.65</v>
      </c>
      <c r="BW11" s="21">
        <v>4.17</v>
      </c>
      <c r="BX11" s="21">
        <v>6.26</v>
      </c>
      <c r="BY11" s="21">
        <v>6.3</v>
      </c>
      <c r="BZ11" s="21">
        <v>6.99</v>
      </c>
      <c r="CA11" s="21">
        <v>0.5</v>
      </c>
      <c r="CB11" s="21">
        <v>4.33</v>
      </c>
      <c r="CC11" s="21">
        <v>7.8</v>
      </c>
      <c r="CD11" s="21">
        <v>1.85</v>
      </c>
      <c r="CE11" s="21">
        <v>1.73</v>
      </c>
      <c r="CF11" s="21">
        <v>4.12</v>
      </c>
      <c r="CG11" s="21">
        <v>4.0199999999999996</v>
      </c>
      <c r="CH11" s="21">
        <v>1.74</v>
      </c>
      <c r="CI11" s="21">
        <v>2.33</v>
      </c>
      <c r="CJ11" s="21">
        <v>3.72</v>
      </c>
      <c r="CK11" s="21">
        <v>3.26</v>
      </c>
      <c r="CL11" s="21">
        <v>2.46</v>
      </c>
      <c r="CM11" s="21">
        <v>2.2799999999999998</v>
      </c>
      <c r="CN11" s="21">
        <v>2.82</v>
      </c>
      <c r="CO11" s="21">
        <v>3.96</v>
      </c>
      <c r="CP11" s="21">
        <v>1.78</v>
      </c>
      <c r="CQ11" s="21">
        <v>2.7</v>
      </c>
      <c r="CR11" s="21">
        <v>3.18</v>
      </c>
      <c r="CS11" s="21">
        <v>3.41</v>
      </c>
      <c r="CT11" s="21">
        <v>3.12</v>
      </c>
      <c r="CU11" s="21">
        <v>2.69</v>
      </c>
      <c r="CV11" s="21">
        <v>8.57</v>
      </c>
      <c r="CW11" s="21">
        <v>3.17</v>
      </c>
      <c r="CX11" s="21">
        <v>1.29</v>
      </c>
      <c r="CY11" s="21">
        <v>0</v>
      </c>
      <c r="CZ11" s="21">
        <v>2.76</v>
      </c>
      <c r="DA11" s="21">
        <v>2.52</v>
      </c>
      <c r="DB11" s="21">
        <v>0.28999999999999998</v>
      </c>
      <c r="DC11" s="21">
        <v>1.34</v>
      </c>
      <c r="DD11" s="21">
        <v>2.5499999999999998</v>
      </c>
      <c r="DE11" s="21">
        <v>2.5499999999999998</v>
      </c>
      <c r="DF11" s="21">
        <v>0.3</v>
      </c>
      <c r="DG11" s="21">
        <v>0</v>
      </c>
      <c r="DH11" s="21">
        <v>1.76</v>
      </c>
      <c r="DI11" s="21">
        <v>1.44</v>
      </c>
      <c r="DJ11" s="21">
        <v>0.15</v>
      </c>
      <c r="DK11" s="58"/>
    </row>
    <row r="12" spans="1:116" x14ac:dyDescent="0.35">
      <c r="A12" s="20" t="s">
        <v>151</v>
      </c>
      <c r="B12" s="36">
        <v>9.57</v>
      </c>
      <c r="C12" s="36">
        <v>-6.09</v>
      </c>
      <c r="D12" s="36">
        <v>-56.3</v>
      </c>
      <c r="E12" s="36">
        <v>-132.28</v>
      </c>
      <c r="F12" s="36">
        <v>188.24</v>
      </c>
      <c r="G12" s="36">
        <v>72.680000000000007</v>
      </c>
      <c r="H12" s="36">
        <v>-36.26</v>
      </c>
      <c r="I12" s="36">
        <v>18.489999999999998</v>
      </c>
      <c r="J12" s="36">
        <v>68.63</v>
      </c>
      <c r="K12" s="36">
        <v>-56.09</v>
      </c>
      <c r="L12" s="36">
        <v>-183.69</v>
      </c>
      <c r="M12" s="21">
        <v>14.67</v>
      </c>
      <c r="N12" s="21">
        <v>45.15</v>
      </c>
      <c r="O12" s="21">
        <v>64.94</v>
      </c>
      <c r="P12" s="21">
        <v>40.6</v>
      </c>
      <c r="Q12" s="21">
        <v>14.21</v>
      </c>
      <c r="R12" s="21">
        <v>10.99</v>
      </c>
      <c r="S12" s="21">
        <v>78.05</v>
      </c>
      <c r="T12" s="21">
        <v>61.4</v>
      </c>
      <c r="U12" s="21">
        <v>110.73</v>
      </c>
      <c r="V12" s="21">
        <v>-0.39</v>
      </c>
      <c r="W12" s="21">
        <v>-106.02</v>
      </c>
      <c r="X12" s="21">
        <v>-60.45</v>
      </c>
      <c r="Y12" s="21">
        <v>24.25</v>
      </c>
      <c r="Z12" s="21">
        <v>-63.79</v>
      </c>
      <c r="AA12" s="21">
        <v>-121.5</v>
      </c>
      <c r="AB12" s="21">
        <v>-55.07</v>
      </c>
      <c r="AC12" s="21">
        <v>110.97</v>
      </c>
      <c r="AD12" s="21">
        <v>84.07</v>
      </c>
      <c r="AE12" s="21">
        <v>-54.84</v>
      </c>
      <c r="AF12" s="21">
        <v>-177.92</v>
      </c>
      <c r="AG12" s="21">
        <v>-11.66</v>
      </c>
      <c r="AH12" s="21">
        <v>82.92</v>
      </c>
      <c r="AI12" s="21">
        <v>-20.239999999999998</v>
      </c>
      <c r="AJ12" s="21">
        <v>-89.54</v>
      </c>
      <c r="AK12" s="21">
        <v>-184.33</v>
      </c>
      <c r="AL12" s="21">
        <v>433.65</v>
      </c>
      <c r="AM12" s="21">
        <v>-46.21</v>
      </c>
      <c r="AN12" s="21">
        <v>-34.630000000000003</v>
      </c>
      <c r="AO12" s="21">
        <v>-396.96</v>
      </c>
      <c r="AP12" s="21">
        <v>135.59</v>
      </c>
      <c r="AQ12" s="21">
        <v>-21.04</v>
      </c>
      <c r="AR12" s="21">
        <v>85.73</v>
      </c>
      <c r="AS12" s="21">
        <v>13.28</v>
      </c>
      <c r="AT12" s="21">
        <v>-16.38</v>
      </c>
      <c r="AU12" s="21">
        <v>-21.64</v>
      </c>
      <c r="AV12" s="21">
        <v>32.159999999999997</v>
      </c>
      <c r="AW12" s="21">
        <v>6.6</v>
      </c>
      <c r="AX12" s="21">
        <v>51.16</v>
      </c>
      <c r="AY12" s="21">
        <v>-30.06</v>
      </c>
      <c r="AZ12" s="21">
        <v>-137.79</v>
      </c>
      <c r="BA12" s="21">
        <v>-98.94</v>
      </c>
      <c r="BB12" s="21">
        <v>-62.72</v>
      </c>
      <c r="BC12" s="21">
        <v>-131.46</v>
      </c>
      <c r="BD12" s="21">
        <v>-234.54</v>
      </c>
      <c r="BE12" s="21">
        <v>-111.9</v>
      </c>
      <c r="BF12" s="21">
        <v>-68.47</v>
      </c>
      <c r="BG12" s="21">
        <v>149.82</v>
      </c>
      <c r="BH12" s="21">
        <v>52.27</v>
      </c>
      <c r="BI12" s="21">
        <v>-40.06</v>
      </c>
      <c r="BJ12" s="21">
        <v>91.46</v>
      </c>
      <c r="BK12" s="21">
        <v>-98.27</v>
      </c>
      <c r="BL12" s="21">
        <v>-110.98</v>
      </c>
      <c r="BM12" s="21">
        <v>-4.7</v>
      </c>
      <c r="BN12" s="21">
        <v>42.15</v>
      </c>
      <c r="BO12" s="21">
        <v>-91.62</v>
      </c>
      <c r="BP12" s="21">
        <v>-75.31</v>
      </c>
      <c r="BQ12" s="21">
        <v>-86.77</v>
      </c>
      <c r="BR12" s="21">
        <v>73.06</v>
      </c>
      <c r="BS12" s="21">
        <v>37.31</v>
      </c>
      <c r="BT12" s="21">
        <v>-50.06</v>
      </c>
      <c r="BU12" s="21">
        <v>4.0599999999999996</v>
      </c>
      <c r="BV12" s="21">
        <v>-1.87</v>
      </c>
      <c r="BW12" s="21">
        <v>21.42</v>
      </c>
      <c r="BX12" s="21">
        <v>-14.67</v>
      </c>
      <c r="BY12" s="21">
        <v>-130.44999999999999</v>
      </c>
      <c r="BZ12" s="21">
        <v>64.84</v>
      </c>
      <c r="CA12" s="21">
        <v>17.190000000000001</v>
      </c>
      <c r="CB12" s="21">
        <v>-25.39</v>
      </c>
      <c r="CC12" s="21">
        <v>-59.54</v>
      </c>
      <c r="CD12" s="21">
        <v>19.440000000000001</v>
      </c>
      <c r="CE12" s="21">
        <v>-99.49</v>
      </c>
      <c r="CF12" s="21">
        <v>-26.47</v>
      </c>
      <c r="CG12" s="21">
        <v>40.130000000000003</v>
      </c>
      <c r="CH12" s="21">
        <v>56.18</v>
      </c>
      <c r="CI12" s="21">
        <v>88.07</v>
      </c>
      <c r="CJ12" s="21">
        <v>-13.08</v>
      </c>
      <c r="CK12" s="21">
        <v>26.72</v>
      </c>
      <c r="CL12" s="21">
        <v>-15.94</v>
      </c>
      <c r="CM12" s="21">
        <v>-81.150000000000006</v>
      </c>
      <c r="CN12" s="21">
        <v>44.05</v>
      </c>
      <c r="CO12" s="21">
        <v>60.13</v>
      </c>
      <c r="CP12" s="21">
        <v>117.14</v>
      </c>
      <c r="CQ12" s="21">
        <v>94.56</v>
      </c>
      <c r="CR12" s="21">
        <v>24.41</v>
      </c>
      <c r="CS12" s="21">
        <v>-23.97</v>
      </c>
      <c r="CT12" s="21">
        <v>-32.19</v>
      </c>
      <c r="CU12" s="21">
        <v>94.39</v>
      </c>
      <c r="CV12" s="21">
        <v>97.28</v>
      </c>
      <c r="CW12" s="21">
        <v>220.57</v>
      </c>
      <c r="CX12" s="21">
        <v>175.14</v>
      </c>
      <c r="CY12" s="21">
        <v>14.7</v>
      </c>
      <c r="CZ12" s="21">
        <v>206.21</v>
      </c>
      <c r="DA12" s="21">
        <v>42.72</v>
      </c>
      <c r="DB12" s="21">
        <v>92.88</v>
      </c>
      <c r="DC12" s="21">
        <v>31.87</v>
      </c>
      <c r="DD12" s="21">
        <v>-38.46</v>
      </c>
      <c r="DE12" s="21">
        <v>102.58</v>
      </c>
      <c r="DF12" s="21">
        <v>-79.33</v>
      </c>
      <c r="DG12" s="21">
        <v>43.22</v>
      </c>
      <c r="DH12" s="21">
        <v>-112.53</v>
      </c>
      <c r="DI12" s="21">
        <v>70.400000000000006</v>
      </c>
      <c r="DJ12" s="21">
        <v>82.5</v>
      </c>
      <c r="DK12" s="58"/>
      <c r="DL12" s="104"/>
    </row>
    <row r="13" spans="1:116" x14ac:dyDescent="0.35">
      <c r="A13" s="23" t="s">
        <v>152</v>
      </c>
      <c r="B13" s="37">
        <v>6</v>
      </c>
      <c r="C13" s="37">
        <v>30</v>
      </c>
      <c r="D13" s="37">
        <v>-28</v>
      </c>
      <c r="E13" s="37">
        <v>-67</v>
      </c>
      <c r="F13" s="37">
        <v>14</v>
      </c>
      <c r="G13" s="37">
        <v>8</v>
      </c>
      <c r="H13" s="37">
        <v>32</v>
      </c>
      <c r="I13" s="37">
        <v>29</v>
      </c>
      <c r="J13" s="38" t="s">
        <v>153</v>
      </c>
      <c r="K13" s="38" t="s">
        <v>153</v>
      </c>
      <c r="L13" s="38" t="s">
        <v>153</v>
      </c>
      <c r="M13" s="49" t="s">
        <v>153</v>
      </c>
      <c r="N13" s="49" t="s">
        <v>153</v>
      </c>
      <c r="O13" s="49" t="s">
        <v>153</v>
      </c>
      <c r="P13" s="49" t="s">
        <v>153</v>
      </c>
      <c r="Q13" s="49" t="s">
        <v>153</v>
      </c>
      <c r="R13" s="49" t="s">
        <v>153</v>
      </c>
      <c r="S13" s="49" t="s">
        <v>153</v>
      </c>
      <c r="T13" s="49" t="s">
        <v>153</v>
      </c>
      <c r="U13" s="49" t="s">
        <v>153</v>
      </c>
      <c r="V13" s="49" t="s">
        <v>153</v>
      </c>
      <c r="W13" s="49" t="s">
        <v>153</v>
      </c>
      <c r="X13" s="49" t="s">
        <v>153</v>
      </c>
      <c r="Y13" s="49" t="s">
        <v>153</v>
      </c>
      <c r="Z13" s="49" t="s">
        <v>153</v>
      </c>
      <c r="AA13" s="49" t="s">
        <v>153</v>
      </c>
      <c r="AB13" s="49" t="s">
        <v>153</v>
      </c>
      <c r="AC13" s="49" t="s">
        <v>153</v>
      </c>
      <c r="AD13" s="49" t="s">
        <v>153</v>
      </c>
      <c r="AE13" s="49" t="s">
        <v>153</v>
      </c>
      <c r="AF13" s="49" t="s">
        <v>153</v>
      </c>
      <c r="AG13" s="49" t="s">
        <v>153</v>
      </c>
      <c r="AH13" s="49" t="s">
        <v>153</v>
      </c>
      <c r="AI13" s="49" t="s">
        <v>153</v>
      </c>
      <c r="AJ13" s="49" t="s">
        <v>153</v>
      </c>
      <c r="AK13" s="49" t="s">
        <v>153</v>
      </c>
      <c r="AL13" s="49" t="s">
        <v>153</v>
      </c>
      <c r="AM13" s="49" t="s">
        <v>153</v>
      </c>
      <c r="AN13" s="49" t="s">
        <v>153</v>
      </c>
      <c r="AO13" s="49" t="s">
        <v>153</v>
      </c>
      <c r="AP13" s="49" t="s">
        <v>153</v>
      </c>
      <c r="AQ13" s="49" t="s">
        <v>153</v>
      </c>
      <c r="AR13" s="49" t="s">
        <v>153</v>
      </c>
      <c r="AS13" s="49" t="s">
        <v>153</v>
      </c>
      <c r="AT13" s="49" t="s">
        <v>153</v>
      </c>
      <c r="AU13" s="49" t="s">
        <v>153</v>
      </c>
      <c r="AV13" s="49" t="s">
        <v>153</v>
      </c>
      <c r="AW13" s="49" t="s">
        <v>153</v>
      </c>
      <c r="AX13" s="49" t="s">
        <v>153</v>
      </c>
      <c r="AY13" s="49" t="s">
        <v>153</v>
      </c>
      <c r="AZ13" s="49" t="s">
        <v>153</v>
      </c>
      <c r="BA13" s="49" t="s">
        <v>153</v>
      </c>
      <c r="BB13" s="49" t="s">
        <v>153</v>
      </c>
      <c r="BC13" s="49" t="s">
        <v>153</v>
      </c>
      <c r="BD13" s="49" t="s">
        <v>153</v>
      </c>
      <c r="BE13" s="49" t="s">
        <v>153</v>
      </c>
      <c r="BF13" s="49" t="s">
        <v>153</v>
      </c>
      <c r="BG13" s="49" t="s">
        <v>153</v>
      </c>
      <c r="BH13" s="49" t="s">
        <v>153</v>
      </c>
      <c r="BI13" s="49" t="s">
        <v>153</v>
      </c>
      <c r="BJ13" s="49" t="s">
        <v>153</v>
      </c>
      <c r="BK13" s="49" t="s">
        <v>153</v>
      </c>
      <c r="BL13" s="22">
        <v>0.01</v>
      </c>
      <c r="BM13" s="49" t="s">
        <v>153</v>
      </c>
      <c r="BN13" s="22">
        <v>-0.76</v>
      </c>
      <c r="BO13" s="22">
        <v>-12.54</v>
      </c>
      <c r="BP13" s="22">
        <v>8.7899999999999991</v>
      </c>
      <c r="BQ13" s="49" t="s">
        <v>153</v>
      </c>
      <c r="BR13" s="22">
        <v>-2.11</v>
      </c>
      <c r="BS13" s="22">
        <v>-0.84</v>
      </c>
      <c r="BT13" s="49" t="s">
        <v>153</v>
      </c>
      <c r="BU13" s="49" t="s">
        <v>153</v>
      </c>
      <c r="BV13" s="22">
        <v>-0.9</v>
      </c>
      <c r="BW13" s="22">
        <v>-0.91</v>
      </c>
      <c r="BX13" s="22">
        <v>-0.47</v>
      </c>
      <c r="BY13" s="22">
        <v>-1.74</v>
      </c>
      <c r="BZ13" s="22">
        <v>-0.87</v>
      </c>
      <c r="CA13" s="22">
        <v>-0.88</v>
      </c>
      <c r="CB13" s="22">
        <v>-1.33</v>
      </c>
      <c r="CC13" s="22">
        <v>-0.65</v>
      </c>
      <c r="CD13" s="22">
        <v>-1.41</v>
      </c>
      <c r="CE13" s="22">
        <v>-1.56</v>
      </c>
      <c r="CF13" s="22">
        <v>-13.61</v>
      </c>
      <c r="CG13" s="49" t="s">
        <v>153</v>
      </c>
      <c r="CH13" s="22">
        <v>-0.71</v>
      </c>
      <c r="CI13" s="22">
        <v>-0.06</v>
      </c>
      <c r="CJ13" s="49">
        <v>0</v>
      </c>
      <c r="CK13" s="49">
        <v>0</v>
      </c>
      <c r="CL13" s="22">
        <v>-0.66</v>
      </c>
      <c r="CM13" s="22">
        <v>-23.72</v>
      </c>
      <c r="CN13" s="49">
        <v>0</v>
      </c>
      <c r="CO13" s="22">
        <v>-2.19</v>
      </c>
      <c r="CP13" s="22">
        <v>-1.06</v>
      </c>
      <c r="CQ13" s="22">
        <v>-2.06</v>
      </c>
      <c r="CR13" s="22">
        <v>-1.64</v>
      </c>
      <c r="CS13" s="22">
        <v>-2.54</v>
      </c>
      <c r="CT13" s="22">
        <v>-4.8</v>
      </c>
      <c r="CU13" s="22">
        <v>6.97</v>
      </c>
      <c r="CV13" s="22">
        <v>-7.38</v>
      </c>
      <c r="CW13" s="22">
        <v>-3.97</v>
      </c>
      <c r="CX13" s="22">
        <v>-3.61</v>
      </c>
      <c r="CY13" s="22">
        <v>-5.35</v>
      </c>
      <c r="CZ13" s="22">
        <v>-4.51</v>
      </c>
      <c r="DA13" s="22">
        <v>-4.21</v>
      </c>
      <c r="DB13" s="22">
        <v>-0.5</v>
      </c>
      <c r="DC13" s="22">
        <v>-1.25</v>
      </c>
      <c r="DD13" s="22">
        <v>-0.78</v>
      </c>
      <c r="DE13" s="22">
        <v>-0.37</v>
      </c>
      <c r="DF13" s="22">
        <v>-3.14</v>
      </c>
      <c r="DG13" s="22">
        <v>-3.95</v>
      </c>
      <c r="DH13" s="22">
        <v>-3.41</v>
      </c>
      <c r="DI13" s="22">
        <v>-1.53</v>
      </c>
      <c r="DJ13" s="22">
        <v>-2.71</v>
      </c>
      <c r="DK13" s="58"/>
    </row>
    <row r="14" spans="1:116" x14ac:dyDescent="0.35">
      <c r="A14" s="33" t="s">
        <v>154</v>
      </c>
      <c r="B14" s="25">
        <v>1714.06</v>
      </c>
      <c r="C14" s="25">
        <v>2000.48</v>
      </c>
      <c r="D14" s="25">
        <v>1758.2</v>
      </c>
      <c r="E14" s="25">
        <v>1611.87</v>
      </c>
      <c r="F14" s="25">
        <v>1800.71</v>
      </c>
      <c r="G14" s="25">
        <v>1800.19</v>
      </c>
      <c r="H14" s="25">
        <v>1731.04</v>
      </c>
      <c r="I14" s="25">
        <v>1640.17</v>
      </c>
      <c r="J14" s="25">
        <v>1805.36</v>
      </c>
      <c r="K14" s="25">
        <v>1669.45</v>
      </c>
      <c r="L14" s="25">
        <v>1520.49</v>
      </c>
      <c r="M14" s="21">
        <v>1627.72</v>
      </c>
      <c r="N14" s="21">
        <v>1481.94</v>
      </c>
      <c r="O14" s="21">
        <v>1633.65</v>
      </c>
      <c r="P14" s="21">
        <v>1406.22</v>
      </c>
      <c r="Q14" s="21">
        <v>1334.92</v>
      </c>
      <c r="R14" s="21">
        <v>1340.78</v>
      </c>
      <c r="S14" s="21">
        <v>1223.52</v>
      </c>
      <c r="T14" s="21">
        <v>1227.8900000000001</v>
      </c>
      <c r="U14" s="21">
        <v>1328.63</v>
      </c>
      <c r="V14" s="21">
        <v>1433.54</v>
      </c>
      <c r="W14" s="21">
        <v>1397.07</v>
      </c>
      <c r="X14" s="21">
        <v>1304.82</v>
      </c>
      <c r="Y14" s="21">
        <v>1503.86</v>
      </c>
      <c r="Z14" s="21">
        <v>1312.33</v>
      </c>
      <c r="AA14" s="21">
        <v>1373.08</v>
      </c>
      <c r="AB14" s="21">
        <v>1305.93</v>
      </c>
      <c r="AC14" s="21">
        <v>1401.02</v>
      </c>
      <c r="AD14" s="21">
        <v>1300.2</v>
      </c>
      <c r="AE14" s="21">
        <v>1329.32</v>
      </c>
      <c r="AF14" s="21">
        <v>1274.05</v>
      </c>
      <c r="AG14" s="21">
        <v>1351.93</v>
      </c>
      <c r="AH14" s="21">
        <v>1469.15</v>
      </c>
      <c r="AI14" s="21">
        <v>1401.73</v>
      </c>
      <c r="AJ14" s="21">
        <v>1355.64</v>
      </c>
      <c r="AK14" s="21">
        <v>1290.47</v>
      </c>
      <c r="AL14" s="21">
        <v>1738.63</v>
      </c>
      <c r="AM14" s="21">
        <v>1406.75</v>
      </c>
      <c r="AN14" s="21">
        <v>1357</v>
      </c>
      <c r="AO14" s="21">
        <v>975.23</v>
      </c>
      <c r="AP14" s="21">
        <v>1431.24</v>
      </c>
      <c r="AQ14" s="21">
        <v>1388.81</v>
      </c>
      <c r="AR14" s="21">
        <v>1375.75</v>
      </c>
      <c r="AS14" s="21">
        <v>1206.9000000000001</v>
      </c>
      <c r="AT14" s="21">
        <v>961.74</v>
      </c>
      <c r="AU14" s="21">
        <v>936.81</v>
      </c>
      <c r="AV14" s="21">
        <v>958.4</v>
      </c>
      <c r="AW14" s="21">
        <v>1146.01</v>
      </c>
      <c r="AX14" s="21">
        <v>1019.23</v>
      </c>
      <c r="AY14" s="21">
        <v>961.73</v>
      </c>
      <c r="AZ14" s="21">
        <v>851.2</v>
      </c>
      <c r="BA14" s="21">
        <v>897.72</v>
      </c>
      <c r="BB14" s="21">
        <v>855.06</v>
      </c>
      <c r="BC14" s="21">
        <v>887.53</v>
      </c>
      <c r="BD14" s="21">
        <v>830.92</v>
      </c>
      <c r="BE14" s="21">
        <v>775.93</v>
      </c>
      <c r="BF14" s="21">
        <v>657.91</v>
      </c>
      <c r="BG14" s="21">
        <v>1080.24</v>
      </c>
      <c r="BH14" s="21">
        <v>988.39</v>
      </c>
      <c r="BI14" s="24">
        <v>1022.49</v>
      </c>
      <c r="BJ14" s="21">
        <v>1143.9000000000001</v>
      </c>
      <c r="BK14" s="21">
        <v>1245.55</v>
      </c>
      <c r="BL14" s="21">
        <v>1156.97</v>
      </c>
      <c r="BM14" s="21">
        <v>1183.55</v>
      </c>
      <c r="BN14" s="21">
        <v>1199.3599999999999</v>
      </c>
      <c r="BO14" s="21">
        <v>1092.8800000000001</v>
      </c>
      <c r="BP14" s="21">
        <v>1177.1199999999999</v>
      </c>
      <c r="BQ14" s="21">
        <v>1048.7</v>
      </c>
      <c r="BR14" s="21">
        <v>1245.75</v>
      </c>
      <c r="BS14" s="21">
        <v>1120.94</v>
      </c>
      <c r="BT14" s="21">
        <v>884.63</v>
      </c>
      <c r="BU14" s="21">
        <v>795.74</v>
      </c>
      <c r="BV14" s="21">
        <v>654.04</v>
      </c>
      <c r="BW14" s="21">
        <v>684.72</v>
      </c>
      <c r="BX14" s="21">
        <v>671.05</v>
      </c>
      <c r="BY14" s="21">
        <v>681.68</v>
      </c>
      <c r="BZ14" s="21">
        <v>652.21</v>
      </c>
      <c r="CA14" s="21">
        <v>632.15</v>
      </c>
      <c r="CB14" s="21">
        <v>627.54999999999995</v>
      </c>
      <c r="CC14" s="21">
        <v>641.75</v>
      </c>
      <c r="CD14" s="21">
        <v>670.6</v>
      </c>
      <c r="CE14" s="21">
        <v>672.91</v>
      </c>
      <c r="CF14" s="21">
        <v>519.51</v>
      </c>
      <c r="CG14" s="21">
        <v>522.53</v>
      </c>
      <c r="CH14" s="21">
        <v>646.36</v>
      </c>
      <c r="CI14" s="21">
        <v>679.09</v>
      </c>
      <c r="CJ14" s="21">
        <v>569.27</v>
      </c>
      <c r="CK14" s="21">
        <v>622.65</v>
      </c>
      <c r="CL14" s="21">
        <v>633.23</v>
      </c>
      <c r="CM14" s="21">
        <v>603.73</v>
      </c>
      <c r="CN14" s="21">
        <v>619.77</v>
      </c>
      <c r="CO14" s="21">
        <v>670.18</v>
      </c>
      <c r="CP14" s="21">
        <v>629.65</v>
      </c>
      <c r="CQ14" s="21">
        <v>664.79</v>
      </c>
      <c r="CR14" s="21">
        <v>644.01</v>
      </c>
      <c r="CS14" s="21">
        <v>672.52</v>
      </c>
      <c r="CT14" s="21">
        <v>536.77</v>
      </c>
      <c r="CU14" s="21">
        <v>735.96</v>
      </c>
      <c r="CV14" s="21">
        <v>707.55</v>
      </c>
      <c r="CW14" s="21">
        <v>647.83000000000004</v>
      </c>
      <c r="CX14" s="21">
        <v>659.73</v>
      </c>
      <c r="CY14" s="21">
        <v>757.88</v>
      </c>
      <c r="CZ14" s="21">
        <v>672.93</v>
      </c>
      <c r="DA14" s="21">
        <v>666.97</v>
      </c>
      <c r="DB14" s="21">
        <v>639.91999999999996</v>
      </c>
      <c r="DC14" s="21">
        <v>603.1</v>
      </c>
      <c r="DD14" s="21">
        <v>392.09</v>
      </c>
      <c r="DE14" s="21">
        <v>193.64</v>
      </c>
      <c r="DF14" s="21">
        <v>261.23</v>
      </c>
      <c r="DG14" s="21">
        <v>236.09</v>
      </c>
      <c r="DH14" s="21">
        <v>221.46</v>
      </c>
      <c r="DI14" s="21">
        <v>238.43</v>
      </c>
      <c r="DJ14" s="21">
        <v>262.86</v>
      </c>
      <c r="DK14" s="58"/>
    </row>
    <row r="15" spans="1:116" x14ac:dyDescent="0.35">
      <c r="A15" s="20" t="s">
        <v>155</v>
      </c>
      <c r="B15" s="36">
        <v>-111.94</v>
      </c>
      <c r="C15" s="36">
        <v>62.48</v>
      </c>
      <c r="D15" s="36">
        <v>-58.8</v>
      </c>
      <c r="E15" s="36">
        <v>-74.13</v>
      </c>
      <c r="F15" s="36">
        <v>21.71</v>
      </c>
      <c r="G15" s="36">
        <v>-91.81</v>
      </c>
      <c r="H15" s="36">
        <v>-149.96</v>
      </c>
      <c r="I15" s="36">
        <v>-140.83000000000001</v>
      </c>
      <c r="J15" s="36">
        <v>-36.409999999999997</v>
      </c>
      <c r="K15" s="36">
        <v>-168.95</v>
      </c>
      <c r="L15" s="36">
        <v>4.17</v>
      </c>
      <c r="M15" s="21">
        <v>-41.85</v>
      </c>
      <c r="N15" s="21">
        <v>-108.19</v>
      </c>
      <c r="O15" s="21">
        <v>-12.53</v>
      </c>
      <c r="P15" s="21">
        <v>-7.41</v>
      </c>
      <c r="Q15" s="21">
        <v>56.38</v>
      </c>
      <c r="R15" s="21">
        <v>23.99</v>
      </c>
      <c r="S15" s="21">
        <v>-41.52</v>
      </c>
      <c r="T15" s="21">
        <v>-30.61</v>
      </c>
      <c r="U15" s="21">
        <v>13.67</v>
      </c>
      <c r="V15" s="21">
        <v>2.66</v>
      </c>
      <c r="W15" s="21">
        <v>25.41</v>
      </c>
      <c r="X15" s="21">
        <v>-65.540000000000006</v>
      </c>
      <c r="Y15" s="21">
        <v>-21.68</v>
      </c>
      <c r="Z15" s="21">
        <v>-28.26</v>
      </c>
      <c r="AA15" s="21">
        <v>-42.02</v>
      </c>
      <c r="AB15" s="21">
        <v>-18.53</v>
      </c>
      <c r="AC15" s="21">
        <v>15.41</v>
      </c>
      <c r="AD15" s="21">
        <v>-1</v>
      </c>
      <c r="AE15" s="21">
        <v>-4.55</v>
      </c>
      <c r="AF15" s="21">
        <v>6.6</v>
      </c>
      <c r="AG15" s="21">
        <v>-5.73</v>
      </c>
      <c r="AH15" s="50" t="s">
        <v>153</v>
      </c>
      <c r="AI15" s="21">
        <v>-5.28</v>
      </c>
      <c r="AJ15" s="21">
        <v>5.9</v>
      </c>
      <c r="AK15" s="21">
        <v>-3.16</v>
      </c>
      <c r="AL15" s="21">
        <v>-5.27</v>
      </c>
      <c r="AM15" s="21">
        <v>-0.89</v>
      </c>
      <c r="AN15" s="21">
        <v>-2.76</v>
      </c>
      <c r="AO15" s="21">
        <v>-2.0099999999999998</v>
      </c>
      <c r="AP15" s="21">
        <v>2.71</v>
      </c>
      <c r="AQ15" s="21">
        <v>0.33</v>
      </c>
      <c r="AR15" s="21">
        <v>0.54</v>
      </c>
      <c r="AS15" s="21">
        <v>0.88</v>
      </c>
      <c r="AT15" s="21">
        <v>-1.78</v>
      </c>
      <c r="AU15" s="21">
        <v>-0.06</v>
      </c>
      <c r="AV15" s="21">
        <v>0.84</v>
      </c>
      <c r="AW15" s="21">
        <v>-0.34</v>
      </c>
      <c r="AX15" s="21">
        <v>-0.43</v>
      </c>
      <c r="AY15" s="50" t="s">
        <v>153</v>
      </c>
      <c r="AZ15" s="21">
        <v>-0.38</v>
      </c>
      <c r="BA15" s="21">
        <v>-4.37</v>
      </c>
      <c r="BB15" s="21">
        <v>-0.47</v>
      </c>
      <c r="BC15" s="21">
        <v>0</v>
      </c>
      <c r="BD15" s="21">
        <v>-1.81</v>
      </c>
      <c r="BE15" s="21">
        <v>-1.94</v>
      </c>
      <c r="BF15" s="21">
        <v>-1.41</v>
      </c>
      <c r="BG15" s="50" t="s">
        <v>153</v>
      </c>
      <c r="BH15" s="21">
        <v>-1.3</v>
      </c>
      <c r="BI15" s="21">
        <v>-1.39</v>
      </c>
      <c r="BJ15" s="21">
        <v>-1.02</v>
      </c>
      <c r="BK15" s="50" t="s">
        <v>153</v>
      </c>
      <c r="BL15" s="21">
        <v>-0.05</v>
      </c>
      <c r="BM15" s="21">
        <v>-0.57999999999999996</v>
      </c>
      <c r="BN15" s="21">
        <v>-0.28999999999999998</v>
      </c>
      <c r="BO15" s="50" t="s">
        <v>153</v>
      </c>
      <c r="BP15" s="21">
        <v>-0.24</v>
      </c>
      <c r="BQ15" s="21">
        <v>-0.06</v>
      </c>
      <c r="BR15" s="21">
        <v>-0.04</v>
      </c>
      <c r="BS15" s="50" t="s">
        <v>153</v>
      </c>
      <c r="BT15" s="21">
        <v>0.08</v>
      </c>
      <c r="BU15" s="21">
        <v>-0.02</v>
      </c>
      <c r="BV15" s="21">
        <v>-0.14000000000000001</v>
      </c>
      <c r="BW15" s="50" t="s">
        <v>153</v>
      </c>
      <c r="BX15" s="21">
        <v>0.24</v>
      </c>
      <c r="BY15" s="21">
        <v>-0.03</v>
      </c>
      <c r="BZ15" s="21">
        <v>-0.18</v>
      </c>
      <c r="CA15" s="50" t="s">
        <v>153</v>
      </c>
      <c r="CB15" s="21">
        <v>-0.19</v>
      </c>
      <c r="CC15" s="21">
        <v>-0.28999999999999998</v>
      </c>
      <c r="CD15" s="21">
        <v>-0.3</v>
      </c>
      <c r="CE15" s="50" t="s">
        <v>153</v>
      </c>
      <c r="CF15" s="21">
        <v>-0.19</v>
      </c>
      <c r="CG15" s="21">
        <v>-0.17</v>
      </c>
      <c r="CH15" s="21">
        <v>0.13</v>
      </c>
      <c r="CI15" s="50">
        <v>0</v>
      </c>
      <c r="CJ15" s="21">
        <v>0.1</v>
      </c>
      <c r="CK15" s="21">
        <v>0.06</v>
      </c>
      <c r="CL15" s="21">
        <v>-0.03</v>
      </c>
      <c r="CM15" s="50">
        <v>0</v>
      </c>
      <c r="CN15" s="21">
        <v>-0.22</v>
      </c>
      <c r="CO15" s="21">
        <v>-0.22</v>
      </c>
      <c r="CP15" s="21">
        <v>0.01</v>
      </c>
      <c r="CQ15" s="21">
        <v>0</v>
      </c>
      <c r="CR15" s="21">
        <v>-0.15</v>
      </c>
      <c r="CS15" s="21">
        <v>0.14000000000000001</v>
      </c>
      <c r="CT15" s="21">
        <v>-1.5</v>
      </c>
      <c r="CU15" s="21">
        <v>0</v>
      </c>
      <c r="CV15" s="21">
        <v>-0.81</v>
      </c>
      <c r="CW15" s="21">
        <v>-0.44</v>
      </c>
      <c r="CX15" s="21">
        <v>-0.19</v>
      </c>
      <c r="CY15" s="21">
        <v>0</v>
      </c>
      <c r="CZ15" s="21">
        <v>0.13</v>
      </c>
      <c r="DA15" s="21">
        <v>0.02</v>
      </c>
      <c r="DB15" s="21">
        <v>0.11</v>
      </c>
      <c r="DC15" s="21">
        <v>0.13</v>
      </c>
      <c r="DD15" s="21">
        <v>-0.2</v>
      </c>
      <c r="DE15" s="21">
        <v>-0.14000000000000001</v>
      </c>
      <c r="DF15" s="21">
        <v>-0.05</v>
      </c>
      <c r="DG15" s="21">
        <v>0</v>
      </c>
      <c r="DH15" s="21">
        <v>0.03</v>
      </c>
      <c r="DI15" s="21">
        <v>-0.46</v>
      </c>
      <c r="DJ15" s="21">
        <v>0.11</v>
      </c>
      <c r="DK15" s="58"/>
    </row>
    <row r="16" spans="1:116" x14ac:dyDescent="0.35">
      <c r="A16" s="40" t="s">
        <v>156</v>
      </c>
      <c r="B16" s="41">
        <v>1826</v>
      </c>
      <c r="C16" s="41">
        <v>1938</v>
      </c>
      <c r="D16" s="41">
        <v>1817</v>
      </c>
      <c r="E16" s="41">
        <v>1686</v>
      </c>
      <c r="F16" s="41">
        <v>1779</v>
      </c>
      <c r="G16" s="41">
        <v>1892</v>
      </c>
      <c r="H16" s="41">
        <v>1881</v>
      </c>
      <c r="I16" s="41">
        <v>1781</v>
      </c>
      <c r="J16" s="41">
        <v>1841.77</v>
      </c>
      <c r="K16" s="41">
        <v>1838.39</v>
      </c>
      <c r="L16" s="41">
        <v>1516.33</v>
      </c>
      <c r="M16" s="22">
        <v>1669.57</v>
      </c>
      <c r="N16" s="22">
        <v>1590.12</v>
      </c>
      <c r="O16" s="22">
        <v>1646.18</v>
      </c>
      <c r="P16" s="22">
        <v>1413.63</v>
      </c>
      <c r="Q16" s="22">
        <v>1278.54</v>
      </c>
      <c r="R16" s="22">
        <v>1316.78</v>
      </c>
      <c r="S16" s="22">
        <v>1265.04</v>
      </c>
      <c r="T16" s="22">
        <v>1258.5</v>
      </c>
      <c r="U16" s="22">
        <v>1314.96</v>
      </c>
      <c r="V16" s="22">
        <v>1430.88</v>
      </c>
      <c r="W16" s="22">
        <v>1371.66</v>
      </c>
      <c r="X16" s="22">
        <v>1370.36</v>
      </c>
      <c r="Y16" s="22">
        <v>1525.53</v>
      </c>
      <c r="Z16" s="22">
        <v>1340.59</v>
      </c>
      <c r="AA16" s="22">
        <v>1415.1</v>
      </c>
      <c r="AB16" s="22">
        <v>1324.46</v>
      </c>
      <c r="AC16" s="22">
        <v>1385.61</v>
      </c>
      <c r="AD16" s="22">
        <v>1300.5</v>
      </c>
      <c r="AE16" s="22">
        <v>1333.87</v>
      </c>
      <c r="AF16" s="22">
        <v>1267.46</v>
      </c>
      <c r="AG16" s="22">
        <v>1357.66</v>
      </c>
      <c r="AH16" s="22">
        <v>1469.44</v>
      </c>
      <c r="AI16" s="22">
        <v>1407.01</v>
      </c>
      <c r="AJ16" s="22">
        <v>1349.75</v>
      </c>
      <c r="AK16" s="22">
        <v>1293.6300000000001</v>
      </c>
      <c r="AL16" s="22">
        <v>1743.9</v>
      </c>
      <c r="AM16" s="22">
        <v>1407.64</v>
      </c>
      <c r="AN16" s="22">
        <v>1359.76</v>
      </c>
      <c r="AO16" s="22">
        <v>977.23</v>
      </c>
      <c r="AP16" s="22">
        <v>1428.53</v>
      </c>
      <c r="AQ16" s="22">
        <v>1388.48</v>
      </c>
      <c r="AR16" s="22">
        <v>1375.2</v>
      </c>
      <c r="AS16" s="22">
        <v>1206.03</v>
      </c>
      <c r="AT16" s="22">
        <v>963.51</v>
      </c>
      <c r="AU16" s="22">
        <v>936.87</v>
      </c>
      <c r="AV16" s="22">
        <v>957.56</v>
      </c>
      <c r="AW16" s="22">
        <v>1146.3499999999999</v>
      </c>
      <c r="AX16" s="22">
        <v>1019.66</v>
      </c>
      <c r="AY16" s="22">
        <v>961.73</v>
      </c>
      <c r="AZ16" s="22">
        <v>851.57</v>
      </c>
      <c r="BA16" s="22">
        <v>902.09</v>
      </c>
      <c r="BB16" s="22">
        <v>855.53</v>
      </c>
      <c r="BC16" s="22">
        <v>887.53</v>
      </c>
      <c r="BD16" s="22">
        <v>832.73</v>
      </c>
      <c r="BE16" s="22">
        <v>777.87</v>
      </c>
      <c r="BF16" s="22">
        <v>659.31</v>
      </c>
      <c r="BG16" s="22">
        <v>1080.24</v>
      </c>
      <c r="BH16" s="22">
        <v>989.69</v>
      </c>
      <c r="BI16" s="22">
        <v>1023.88</v>
      </c>
      <c r="BJ16" s="22">
        <v>1144.93</v>
      </c>
      <c r="BK16" s="22">
        <v>1245.55</v>
      </c>
      <c r="BL16" s="22">
        <v>1157.03</v>
      </c>
      <c r="BM16" s="22">
        <v>1184.1400000000001</v>
      </c>
      <c r="BN16" s="22">
        <v>1199.6500000000001</v>
      </c>
      <c r="BO16" s="22">
        <v>1092.8800000000001</v>
      </c>
      <c r="BP16" s="22">
        <v>1177.3599999999999</v>
      </c>
      <c r="BQ16" s="22">
        <v>1048.76</v>
      </c>
      <c r="BR16" s="22">
        <v>1245.78</v>
      </c>
      <c r="BS16" s="22">
        <v>1120.94</v>
      </c>
      <c r="BT16" s="22">
        <v>884.55</v>
      </c>
      <c r="BU16" s="22">
        <v>795.76</v>
      </c>
      <c r="BV16" s="22">
        <v>654.17999999999995</v>
      </c>
      <c r="BW16" s="22">
        <v>684.72</v>
      </c>
      <c r="BX16" s="22">
        <v>670.81</v>
      </c>
      <c r="BY16" s="22">
        <v>681.71</v>
      </c>
      <c r="BZ16" s="22">
        <v>652.39</v>
      </c>
      <c r="CA16" s="22">
        <v>632.15</v>
      </c>
      <c r="CB16" s="22">
        <v>627.75</v>
      </c>
      <c r="CC16" s="22">
        <v>642.04</v>
      </c>
      <c r="CD16" s="22">
        <v>670.9</v>
      </c>
      <c r="CE16" s="22">
        <v>672.91</v>
      </c>
      <c r="CF16" s="22">
        <v>519.70000000000005</v>
      </c>
      <c r="CG16" s="22">
        <v>522.70000000000005</v>
      </c>
      <c r="CH16" s="22">
        <v>646.23</v>
      </c>
      <c r="CI16" s="22">
        <v>679.09</v>
      </c>
      <c r="CJ16" s="22">
        <v>569.16999999999996</v>
      </c>
      <c r="CK16" s="22">
        <v>622.59</v>
      </c>
      <c r="CL16" s="22">
        <v>633.26</v>
      </c>
      <c r="CM16" s="22">
        <v>603.73</v>
      </c>
      <c r="CN16" s="22">
        <v>619.99</v>
      </c>
      <c r="CO16" s="22">
        <v>670.4</v>
      </c>
      <c r="CP16" s="22">
        <v>629.64</v>
      </c>
      <c r="CQ16" s="22">
        <v>664.79</v>
      </c>
      <c r="CR16" s="22">
        <v>644.16999999999996</v>
      </c>
      <c r="CS16" s="22">
        <v>672.38</v>
      </c>
      <c r="CT16" s="22">
        <v>538.27</v>
      </c>
      <c r="CU16" s="22">
        <v>735.96</v>
      </c>
      <c r="CV16" s="22">
        <v>708.36</v>
      </c>
      <c r="CW16" s="22">
        <v>648.27</v>
      </c>
      <c r="CX16" s="22">
        <v>659.93</v>
      </c>
      <c r="CY16" s="22">
        <v>757.88</v>
      </c>
      <c r="CZ16" s="22">
        <v>672.79</v>
      </c>
      <c r="DA16" s="22">
        <v>666.95</v>
      </c>
      <c r="DB16" s="22">
        <v>639.79999999999995</v>
      </c>
      <c r="DC16" s="22">
        <v>602.97</v>
      </c>
      <c r="DD16" s="22">
        <v>392.28</v>
      </c>
      <c r="DE16" s="22">
        <v>193.78</v>
      </c>
      <c r="DF16" s="22">
        <v>261.27</v>
      </c>
      <c r="DG16" s="22">
        <v>236.09</v>
      </c>
      <c r="DH16" s="22">
        <v>221.43</v>
      </c>
      <c r="DI16" s="22">
        <v>238.9</v>
      </c>
      <c r="DJ16" s="22">
        <v>262.75</v>
      </c>
      <c r="DK16" s="58"/>
    </row>
    <row r="17" spans="1:115" x14ac:dyDescent="0.35">
      <c r="A17" s="33" t="s">
        <v>157</v>
      </c>
      <c r="B17" s="25">
        <v>1308</v>
      </c>
      <c r="C17" s="25">
        <v>1412</v>
      </c>
      <c r="D17" s="25">
        <v>1309</v>
      </c>
      <c r="E17" s="25">
        <v>1166</v>
      </c>
      <c r="F17" s="25">
        <v>1283</v>
      </c>
      <c r="G17" s="25">
        <v>1375</v>
      </c>
      <c r="H17" s="25">
        <v>1393</v>
      </c>
      <c r="I17" s="25">
        <v>1251</v>
      </c>
      <c r="J17" s="25">
        <v>1358.25</v>
      </c>
      <c r="K17" s="25">
        <v>1345.89</v>
      </c>
      <c r="L17" s="25">
        <v>1076.43</v>
      </c>
      <c r="M17" s="21">
        <v>1185.78</v>
      </c>
      <c r="N17" s="21">
        <v>1126.9100000000001</v>
      </c>
      <c r="O17" s="21">
        <v>1173.96</v>
      </c>
      <c r="P17" s="21">
        <v>1010.97</v>
      </c>
      <c r="Q17" s="21">
        <v>890.12</v>
      </c>
      <c r="R17" s="21">
        <v>886.82</v>
      </c>
      <c r="S17" s="21">
        <v>881.99</v>
      </c>
      <c r="T17" s="21">
        <v>897.4</v>
      </c>
      <c r="U17" s="21">
        <v>888.34</v>
      </c>
      <c r="V17" s="21">
        <v>1019.64</v>
      </c>
      <c r="W17" s="21">
        <v>1030.3499999999999</v>
      </c>
      <c r="X17" s="21">
        <v>1054.3399999999999</v>
      </c>
      <c r="Y17" s="21">
        <v>1141.3499999999999</v>
      </c>
      <c r="Z17" s="21">
        <v>1005.35</v>
      </c>
      <c r="AA17" s="21">
        <v>1073.67</v>
      </c>
      <c r="AB17" s="21">
        <v>1027.56</v>
      </c>
      <c r="AC17" s="21">
        <v>1064.3399999999999</v>
      </c>
      <c r="AD17" s="21">
        <v>987.49</v>
      </c>
      <c r="AE17" s="21">
        <v>1039.6400000000001</v>
      </c>
      <c r="AF17" s="21">
        <v>981.8</v>
      </c>
      <c r="AG17" s="21">
        <v>1075.33</v>
      </c>
      <c r="AH17" s="21">
        <v>1194.06</v>
      </c>
      <c r="AI17" s="21">
        <v>1113.6099999999999</v>
      </c>
      <c r="AJ17" s="21">
        <v>1088.1300000000001</v>
      </c>
      <c r="AK17" s="21">
        <v>1037.54</v>
      </c>
      <c r="AL17" s="21">
        <v>1470.92</v>
      </c>
      <c r="AM17" s="21">
        <v>1144.72</v>
      </c>
      <c r="AN17" s="21">
        <v>1076.8</v>
      </c>
      <c r="AO17" s="21">
        <v>699.92</v>
      </c>
      <c r="AP17" s="21">
        <v>1149.74</v>
      </c>
      <c r="AQ17" s="21">
        <v>1127.97</v>
      </c>
      <c r="AR17" s="21">
        <v>1125.6600000000001</v>
      </c>
      <c r="AS17" s="21">
        <v>959.15</v>
      </c>
      <c r="AT17" s="21">
        <v>741.63</v>
      </c>
      <c r="AU17" s="21">
        <v>745.95</v>
      </c>
      <c r="AV17" s="21">
        <v>767.81</v>
      </c>
      <c r="AW17" s="21">
        <v>925.05</v>
      </c>
      <c r="AX17" s="21">
        <v>801.28</v>
      </c>
      <c r="AY17" s="21">
        <v>757.75</v>
      </c>
      <c r="AZ17" s="21">
        <v>683.04</v>
      </c>
      <c r="BA17" s="21">
        <v>695.83</v>
      </c>
      <c r="BB17" s="21">
        <v>672.7</v>
      </c>
      <c r="BC17" s="21">
        <v>712.16</v>
      </c>
      <c r="BD17" s="21">
        <v>659.75</v>
      </c>
      <c r="BE17" s="21">
        <v>600.5</v>
      </c>
      <c r="BF17" s="21">
        <v>514.79</v>
      </c>
      <c r="BG17" s="21">
        <v>848.11</v>
      </c>
      <c r="BH17" s="21">
        <v>786.17</v>
      </c>
      <c r="BI17" s="21">
        <v>817.31</v>
      </c>
      <c r="BJ17" s="21">
        <v>901.57</v>
      </c>
      <c r="BK17" s="21">
        <v>986.95</v>
      </c>
      <c r="BL17" s="21">
        <v>912.97</v>
      </c>
      <c r="BM17" s="21">
        <v>911.57</v>
      </c>
      <c r="BN17" s="21">
        <v>957.78</v>
      </c>
      <c r="BO17" s="21">
        <v>856.31</v>
      </c>
      <c r="BP17" s="21">
        <v>928.92</v>
      </c>
      <c r="BQ17" s="21">
        <v>841.81</v>
      </c>
      <c r="BR17" s="21">
        <v>1008.81</v>
      </c>
      <c r="BS17" s="21">
        <v>908.13</v>
      </c>
      <c r="BT17" s="21">
        <v>705.14</v>
      </c>
      <c r="BU17" s="21">
        <v>634.78</v>
      </c>
      <c r="BV17" s="21">
        <v>524.54999999999995</v>
      </c>
      <c r="BW17" s="21">
        <v>547.64</v>
      </c>
      <c r="BX17" s="21">
        <v>532.62</v>
      </c>
      <c r="BY17" s="21">
        <v>535.21</v>
      </c>
      <c r="BZ17" s="21">
        <v>508.37</v>
      </c>
      <c r="CA17" s="21">
        <v>506.52</v>
      </c>
      <c r="CB17" s="21">
        <v>502.26</v>
      </c>
      <c r="CC17" s="21">
        <v>499.43</v>
      </c>
      <c r="CD17" s="21">
        <v>537.38</v>
      </c>
      <c r="CE17" s="21">
        <v>551.91999999999996</v>
      </c>
      <c r="CF17" s="21">
        <v>387.43</v>
      </c>
      <c r="CG17" s="21">
        <v>398.36</v>
      </c>
      <c r="CH17" s="21">
        <v>527.63</v>
      </c>
      <c r="CI17" s="21">
        <v>564.89</v>
      </c>
      <c r="CJ17" s="21">
        <v>443.46</v>
      </c>
      <c r="CK17" s="21">
        <v>502.76</v>
      </c>
      <c r="CL17" s="21">
        <v>507.16</v>
      </c>
      <c r="CM17" s="21">
        <v>486.39</v>
      </c>
      <c r="CN17" s="21">
        <v>494.23</v>
      </c>
      <c r="CO17" s="21">
        <v>549.82000000000005</v>
      </c>
      <c r="CP17" s="21">
        <v>502.54</v>
      </c>
      <c r="CQ17" s="21">
        <v>546.77</v>
      </c>
      <c r="CR17" s="21">
        <v>519.58000000000004</v>
      </c>
      <c r="CS17" s="21">
        <v>518.74</v>
      </c>
      <c r="CT17" s="21">
        <v>412.14</v>
      </c>
      <c r="CU17" s="21">
        <v>611.87</v>
      </c>
      <c r="CV17" s="21">
        <v>576.13</v>
      </c>
      <c r="CW17" s="21">
        <v>472.24</v>
      </c>
      <c r="CX17" s="21">
        <v>547.84</v>
      </c>
      <c r="CY17" s="21">
        <v>669.29</v>
      </c>
      <c r="CZ17" s="21">
        <v>578.48</v>
      </c>
      <c r="DA17" s="21">
        <v>562.08000000000004</v>
      </c>
      <c r="DB17" s="21">
        <v>527.6</v>
      </c>
      <c r="DC17" s="21">
        <v>490.84</v>
      </c>
      <c r="DD17" s="21">
        <v>300.49</v>
      </c>
      <c r="DE17" s="21">
        <v>115.54</v>
      </c>
      <c r="DF17" s="21">
        <v>185.32</v>
      </c>
      <c r="DG17" s="21">
        <v>173.81</v>
      </c>
      <c r="DH17" s="21">
        <v>172.14</v>
      </c>
      <c r="DI17" s="21">
        <v>193.52</v>
      </c>
      <c r="DJ17" s="21">
        <v>220.72</v>
      </c>
      <c r="DK17" s="58"/>
    </row>
    <row r="18" spans="1:115" x14ac:dyDescent="0.35">
      <c r="A18" s="34" t="s">
        <v>158</v>
      </c>
      <c r="B18" s="25">
        <v>15</v>
      </c>
      <c r="C18" s="25">
        <v>15</v>
      </c>
      <c r="D18" s="25">
        <v>16</v>
      </c>
      <c r="E18" s="25">
        <v>4</v>
      </c>
      <c r="F18" s="25">
        <v>5</v>
      </c>
      <c r="G18" s="25">
        <v>2</v>
      </c>
      <c r="H18" s="25">
        <v>2</v>
      </c>
      <c r="I18" s="25">
        <v>15</v>
      </c>
      <c r="J18" s="25">
        <v>3.32</v>
      </c>
      <c r="K18" s="25">
        <v>2.46</v>
      </c>
      <c r="L18" s="25">
        <v>2.93</v>
      </c>
      <c r="M18" s="21">
        <v>5.68</v>
      </c>
      <c r="N18" s="21">
        <v>3.53</v>
      </c>
      <c r="O18" s="21">
        <v>2.14</v>
      </c>
      <c r="P18" s="50">
        <v>0</v>
      </c>
      <c r="Q18" s="21">
        <v>2.78</v>
      </c>
      <c r="R18" s="50" t="s">
        <v>153</v>
      </c>
      <c r="S18" s="50" t="s">
        <v>153</v>
      </c>
      <c r="T18" s="50" t="s">
        <v>153</v>
      </c>
      <c r="U18" s="50" t="s">
        <v>153</v>
      </c>
      <c r="V18" s="50" t="s">
        <v>153</v>
      </c>
      <c r="W18" s="50" t="s">
        <v>153</v>
      </c>
      <c r="X18" s="50" t="s">
        <v>153</v>
      </c>
      <c r="Y18" s="50" t="s">
        <v>153</v>
      </c>
      <c r="Z18" s="50" t="s">
        <v>153</v>
      </c>
      <c r="AA18" s="50" t="s">
        <v>153</v>
      </c>
      <c r="AB18" s="50" t="s">
        <v>153</v>
      </c>
      <c r="AC18" s="50" t="s">
        <v>153</v>
      </c>
      <c r="AD18" s="50" t="s">
        <v>153</v>
      </c>
      <c r="AE18" s="50" t="s">
        <v>153</v>
      </c>
      <c r="AF18" s="50" t="s">
        <v>153</v>
      </c>
      <c r="AG18" s="50" t="s">
        <v>153</v>
      </c>
      <c r="AH18" s="50" t="s">
        <v>153</v>
      </c>
      <c r="AI18" s="50" t="s">
        <v>153</v>
      </c>
      <c r="AJ18" s="50" t="s">
        <v>153</v>
      </c>
      <c r="AK18" s="50" t="s">
        <v>153</v>
      </c>
      <c r="AL18" s="50" t="s">
        <v>153</v>
      </c>
      <c r="AM18" s="50" t="s">
        <v>153</v>
      </c>
      <c r="AN18" s="50" t="s">
        <v>153</v>
      </c>
      <c r="AO18" s="50" t="s">
        <v>153</v>
      </c>
      <c r="AP18" s="50" t="s">
        <v>153</v>
      </c>
      <c r="AQ18" s="50" t="s">
        <v>153</v>
      </c>
      <c r="AR18" s="50" t="s">
        <v>153</v>
      </c>
      <c r="AS18" s="50" t="s">
        <v>153</v>
      </c>
      <c r="AT18" s="50" t="s">
        <v>153</v>
      </c>
      <c r="AU18" s="50" t="s">
        <v>153</v>
      </c>
      <c r="AV18" s="50" t="s">
        <v>153</v>
      </c>
      <c r="AW18" s="50" t="s">
        <v>153</v>
      </c>
      <c r="AX18" s="50" t="s">
        <v>153</v>
      </c>
      <c r="AY18" s="50" t="s">
        <v>153</v>
      </c>
      <c r="AZ18" s="50" t="s">
        <v>153</v>
      </c>
      <c r="BA18" s="50" t="s">
        <v>153</v>
      </c>
      <c r="BB18" s="50" t="s">
        <v>153</v>
      </c>
      <c r="BC18" s="50" t="s">
        <v>153</v>
      </c>
      <c r="BD18" s="50" t="s">
        <v>153</v>
      </c>
      <c r="BE18" s="50" t="s">
        <v>153</v>
      </c>
      <c r="BF18" s="50" t="s">
        <v>153</v>
      </c>
      <c r="BG18" s="50" t="s">
        <v>153</v>
      </c>
      <c r="BH18" s="50" t="s">
        <v>153</v>
      </c>
      <c r="BI18" s="50" t="s">
        <v>153</v>
      </c>
      <c r="BJ18" s="50" t="s">
        <v>153</v>
      </c>
      <c r="BK18" s="50" t="s">
        <v>153</v>
      </c>
      <c r="BL18" s="50" t="s">
        <v>153</v>
      </c>
      <c r="BM18" s="50" t="s">
        <v>153</v>
      </c>
      <c r="BN18" s="50" t="s">
        <v>153</v>
      </c>
      <c r="BO18" s="50" t="s">
        <v>153</v>
      </c>
      <c r="BP18" s="50" t="s">
        <v>153</v>
      </c>
      <c r="BQ18" s="50" t="s">
        <v>153</v>
      </c>
      <c r="BR18" s="50" t="s">
        <v>153</v>
      </c>
      <c r="BS18" s="50" t="s">
        <v>153</v>
      </c>
      <c r="BT18" s="50" t="s">
        <v>153</v>
      </c>
      <c r="BU18" s="50" t="s">
        <v>153</v>
      </c>
      <c r="BV18" s="50" t="s">
        <v>153</v>
      </c>
      <c r="BW18" s="50" t="s">
        <v>153</v>
      </c>
      <c r="BX18" s="50" t="s">
        <v>153</v>
      </c>
      <c r="BY18" s="50" t="s">
        <v>153</v>
      </c>
      <c r="BZ18" s="50" t="s">
        <v>153</v>
      </c>
      <c r="CA18" s="50" t="s">
        <v>153</v>
      </c>
      <c r="CB18" s="50" t="s">
        <v>153</v>
      </c>
      <c r="CC18" s="50" t="s">
        <v>153</v>
      </c>
      <c r="CD18" s="50" t="s">
        <v>153</v>
      </c>
      <c r="CE18" s="50" t="s">
        <v>153</v>
      </c>
      <c r="CF18" s="50" t="s">
        <v>153</v>
      </c>
      <c r="CG18" s="50" t="s">
        <v>153</v>
      </c>
      <c r="CH18" s="50">
        <v>0</v>
      </c>
      <c r="CI18" s="50">
        <v>0</v>
      </c>
      <c r="CJ18" s="50">
        <v>0</v>
      </c>
      <c r="CK18" s="50">
        <v>0</v>
      </c>
      <c r="CL18" s="50">
        <v>0</v>
      </c>
      <c r="CM18" s="50">
        <v>0</v>
      </c>
      <c r="CN18" s="50">
        <v>0</v>
      </c>
      <c r="CO18" s="50">
        <v>0</v>
      </c>
      <c r="CP18" s="50">
        <v>0</v>
      </c>
      <c r="CQ18" s="50">
        <v>0</v>
      </c>
      <c r="CR18" s="50">
        <v>0</v>
      </c>
      <c r="CS18" s="50">
        <v>0</v>
      </c>
      <c r="CT18" s="50">
        <v>0</v>
      </c>
      <c r="CU18" s="50">
        <v>0</v>
      </c>
      <c r="CV18" s="50">
        <v>0</v>
      </c>
      <c r="CW18" s="50">
        <v>0</v>
      </c>
      <c r="CX18" s="50">
        <v>0</v>
      </c>
      <c r="CY18" s="50">
        <v>0</v>
      </c>
      <c r="CZ18" s="50">
        <v>0</v>
      </c>
      <c r="DA18" s="50">
        <v>0</v>
      </c>
      <c r="DB18" s="50">
        <v>0</v>
      </c>
      <c r="DC18" s="50">
        <v>0</v>
      </c>
      <c r="DD18" s="50">
        <v>0</v>
      </c>
      <c r="DE18" s="50">
        <v>0</v>
      </c>
      <c r="DF18" s="50">
        <v>0</v>
      </c>
      <c r="DG18" s="50">
        <v>0</v>
      </c>
      <c r="DH18" s="50">
        <v>0</v>
      </c>
      <c r="DI18" s="50">
        <v>0</v>
      </c>
      <c r="DJ18" s="50">
        <v>0</v>
      </c>
      <c r="DK18" s="58"/>
    </row>
    <row r="19" spans="1:115" x14ac:dyDescent="0.35">
      <c r="A19" s="34" t="s">
        <v>159</v>
      </c>
      <c r="B19" s="25">
        <v>1293</v>
      </c>
      <c r="C19" s="25">
        <v>1397</v>
      </c>
      <c r="D19" s="25">
        <v>1293</v>
      </c>
      <c r="E19" s="25">
        <v>1162</v>
      </c>
      <c r="F19" s="25">
        <v>1278</v>
      </c>
      <c r="G19" s="25">
        <v>1373</v>
      </c>
      <c r="H19" s="25">
        <v>1391</v>
      </c>
      <c r="I19" s="25">
        <v>1236</v>
      </c>
      <c r="J19" s="25">
        <v>1354.92</v>
      </c>
      <c r="K19" s="25">
        <v>1343.43</v>
      </c>
      <c r="L19" s="25">
        <v>1073.51</v>
      </c>
      <c r="M19" s="22">
        <v>1180.0999999999999</v>
      </c>
      <c r="N19" s="21">
        <v>1123.3800000000001</v>
      </c>
      <c r="O19" s="21">
        <v>1171.82</v>
      </c>
      <c r="P19" s="21">
        <v>1010.97</v>
      </c>
      <c r="Q19" s="22">
        <v>887.34</v>
      </c>
      <c r="R19" s="22">
        <v>886.82</v>
      </c>
      <c r="S19" s="22">
        <v>881.99</v>
      </c>
      <c r="T19" s="22">
        <v>897.4</v>
      </c>
      <c r="U19" s="22">
        <v>888.34</v>
      </c>
      <c r="V19" s="22">
        <v>1019.64</v>
      </c>
      <c r="W19" s="22">
        <v>1030.3499999999999</v>
      </c>
      <c r="X19" s="22">
        <v>1054.3399999999999</v>
      </c>
      <c r="Y19" s="22">
        <v>1141.3499999999999</v>
      </c>
      <c r="Z19" s="22">
        <v>1005.35</v>
      </c>
      <c r="AA19" s="22">
        <v>1073.67</v>
      </c>
      <c r="AB19" s="22">
        <v>1027.56</v>
      </c>
      <c r="AC19" s="22">
        <v>1064.3399999999999</v>
      </c>
      <c r="AD19" s="22">
        <v>987.49</v>
      </c>
      <c r="AE19" s="22">
        <v>1039.6400000000001</v>
      </c>
      <c r="AF19" s="22">
        <v>981.8</v>
      </c>
      <c r="AG19" s="22">
        <v>1075.33</v>
      </c>
      <c r="AH19" s="22">
        <v>1194.06</v>
      </c>
      <c r="AI19" s="22">
        <v>1113.6099999999999</v>
      </c>
      <c r="AJ19" s="22">
        <v>1088.1300000000001</v>
      </c>
      <c r="AK19" s="22">
        <v>1037.54</v>
      </c>
      <c r="AL19" s="22">
        <v>1470.92</v>
      </c>
      <c r="AM19" s="22">
        <v>1144.72</v>
      </c>
      <c r="AN19" s="22">
        <v>1076.8</v>
      </c>
      <c r="AO19" s="22">
        <v>699.92</v>
      </c>
      <c r="AP19" s="22">
        <v>1149.74</v>
      </c>
      <c r="AQ19" s="22">
        <v>1127.97</v>
      </c>
      <c r="AR19" s="22">
        <v>1125.6600000000001</v>
      </c>
      <c r="AS19" s="22">
        <v>959.15</v>
      </c>
      <c r="AT19" s="22">
        <v>741.63</v>
      </c>
      <c r="AU19" s="22">
        <v>745.95</v>
      </c>
      <c r="AV19" s="22">
        <v>767.81</v>
      </c>
      <c r="AW19" s="22">
        <v>925.05</v>
      </c>
      <c r="AX19" s="22">
        <v>801.28</v>
      </c>
      <c r="AY19" s="21">
        <v>757.75</v>
      </c>
      <c r="AZ19" s="21">
        <v>683.04</v>
      </c>
      <c r="BA19" s="21">
        <v>695.83</v>
      </c>
      <c r="BB19" s="21">
        <v>672.7</v>
      </c>
      <c r="BC19" s="21">
        <v>712.16</v>
      </c>
      <c r="BD19" s="21">
        <v>659.75</v>
      </c>
      <c r="BE19" s="21">
        <v>600.5</v>
      </c>
      <c r="BF19" s="21">
        <v>514.79</v>
      </c>
      <c r="BG19" s="21">
        <v>848.11</v>
      </c>
      <c r="BH19" s="21">
        <v>786.17</v>
      </c>
      <c r="BI19" s="21">
        <v>817.31</v>
      </c>
      <c r="BJ19" s="21">
        <v>901.57</v>
      </c>
      <c r="BK19" s="21">
        <v>986.95</v>
      </c>
      <c r="BL19" s="21">
        <v>912.97</v>
      </c>
      <c r="BM19" s="21">
        <v>911.57</v>
      </c>
      <c r="BN19" s="21">
        <v>957.78</v>
      </c>
      <c r="BO19" s="21">
        <v>856.31</v>
      </c>
      <c r="BP19" s="21">
        <v>928.92</v>
      </c>
      <c r="BQ19" s="21">
        <v>841.81</v>
      </c>
      <c r="BR19" s="21">
        <v>1008.81</v>
      </c>
      <c r="BS19" s="21">
        <v>908.13</v>
      </c>
      <c r="BT19" s="21">
        <v>705.14</v>
      </c>
      <c r="BU19" s="21">
        <v>634.78</v>
      </c>
      <c r="BV19" s="21">
        <v>524.54999999999995</v>
      </c>
      <c r="BW19" s="21">
        <v>547.64</v>
      </c>
      <c r="BX19" s="21">
        <v>532.62</v>
      </c>
      <c r="BY19" s="21">
        <v>535.21</v>
      </c>
      <c r="BZ19" s="21">
        <v>508.37</v>
      </c>
      <c r="CA19" s="21">
        <v>506.52</v>
      </c>
      <c r="CB19" s="21">
        <v>502.26</v>
      </c>
      <c r="CC19" s="21">
        <v>499.43</v>
      </c>
      <c r="CD19" s="21">
        <v>537.38</v>
      </c>
      <c r="CE19" s="21">
        <v>551.91999999999996</v>
      </c>
      <c r="CF19" s="21">
        <v>387.43</v>
      </c>
      <c r="CG19" s="21">
        <v>398.36</v>
      </c>
      <c r="CH19" s="21">
        <v>527.63</v>
      </c>
      <c r="CI19" s="21">
        <v>564.89</v>
      </c>
      <c r="CJ19" s="21">
        <v>443.46</v>
      </c>
      <c r="CK19" s="21">
        <v>502.76</v>
      </c>
      <c r="CL19" s="21">
        <v>507.16</v>
      </c>
      <c r="CM19" s="21">
        <v>486.39</v>
      </c>
      <c r="CN19" s="21">
        <v>494.23</v>
      </c>
      <c r="CO19" s="21">
        <v>549.82000000000005</v>
      </c>
      <c r="CP19" s="21">
        <v>502.54</v>
      </c>
      <c r="CQ19" s="21">
        <v>546.77</v>
      </c>
      <c r="CR19" s="21">
        <v>519.58000000000004</v>
      </c>
      <c r="CS19" s="21">
        <v>518.74</v>
      </c>
      <c r="CT19" s="21">
        <v>412.14</v>
      </c>
      <c r="CU19" s="21">
        <v>611.87</v>
      </c>
      <c r="CV19" s="21">
        <v>576.13</v>
      </c>
      <c r="CW19" s="21">
        <v>472.24</v>
      </c>
      <c r="CX19" s="21">
        <v>547.84</v>
      </c>
      <c r="CY19" s="21">
        <v>669.29</v>
      </c>
      <c r="CZ19" s="21">
        <v>578.48</v>
      </c>
      <c r="DA19" s="21">
        <v>562.08000000000004</v>
      </c>
      <c r="DB19" s="21">
        <v>527.6</v>
      </c>
      <c r="DC19" s="21">
        <v>490.84</v>
      </c>
      <c r="DD19" s="21">
        <v>300.49</v>
      </c>
      <c r="DE19" s="21">
        <v>115.54</v>
      </c>
      <c r="DF19" s="21">
        <v>185.32</v>
      </c>
      <c r="DG19" s="21">
        <v>173.81</v>
      </c>
      <c r="DH19" s="21">
        <v>172.14</v>
      </c>
      <c r="DI19" s="21">
        <v>193.52</v>
      </c>
      <c r="DJ19" s="21">
        <v>220.72</v>
      </c>
      <c r="DK19" s="58"/>
    </row>
    <row r="20" spans="1:115" x14ac:dyDescent="0.35">
      <c r="A20" s="42" t="s">
        <v>160</v>
      </c>
      <c r="B20" s="43">
        <v>12</v>
      </c>
      <c r="C20" s="43">
        <v>7</v>
      </c>
      <c r="D20" s="43">
        <v>12</v>
      </c>
      <c r="E20" s="43">
        <v>10</v>
      </c>
      <c r="F20" s="43">
        <v>3</v>
      </c>
      <c r="G20" s="43">
        <v>6</v>
      </c>
      <c r="H20" s="43">
        <v>11</v>
      </c>
      <c r="I20" s="43">
        <v>12</v>
      </c>
      <c r="J20" s="43">
        <v>11.43</v>
      </c>
      <c r="K20" s="43">
        <v>11.67</v>
      </c>
      <c r="L20" s="43">
        <v>13.57</v>
      </c>
      <c r="M20" s="22">
        <v>10.97</v>
      </c>
      <c r="N20" s="51">
        <v>10.92</v>
      </c>
      <c r="O20" s="51">
        <v>9.8699999999999992</v>
      </c>
      <c r="P20" s="51">
        <v>9.67</v>
      </c>
      <c r="Q20" s="22">
        <v>13.07</v>
      </c>
      <c r="R20" s="22">
        <v>15.06</v>
      </c>
      <c r="S20" s="22">
        <v>7.67</v>
      </c>
      <c r="T20" s="22">
        <v>1.1299999999999999</v>
      </c>
      <c r="U20" s="22">
        <v>2.81</v>
      </c>
      <c r="V20" s="22">
        <v>2.0499999999999998</v>
      </c>
      <c r="W20" s="22">
        <v>1.06</v>
      </c>
      <c r="X20" s="52" t="s">
        <v>153</v>
      </c>
      <c r="Y20" s="22">
        <v>1</v>
      </c>
      <c r="Z20" s="22">
        <v>1.91</v>
      </c>
      <c r="AA20" s="22">
        <v>2.13</v>
      </c>
      <c r="AB20" s="52" t="s">
        <v>153</v>
      </c>
      <c r="AC20" s="52" t="s">
        <v>153</v>
      </c>
      <c r="AD20" s="52" t="s">
        <v>153</v>
      </c>
      <c r="AE20" s="52" t="s">
        <v>153</v>
      </c>
      <c r="AF20" s="52" t="s">
        <v>153</v>
      </c>
      <c r="AG20" s="52" t="s">
        <v>153</v>
      </c>
      <c r="AH20" s="52" t="s">
        <v>153</v>
      </c>
      <c r="AI20" s="52" t="s">
        <v>153</v>
      </c>
      <c r="AJ20" s="52" t="s">
        <v>153</v>
      </c>
      <c r="AK20" s="52" t="s">
        <v>153</v>
      </c>
      <c r="AL20" s="52" t="s">
        <v>153</v>
      </c>
      <c r="AM20" s="52" t="s">
        <v>153</v>
      </c>
      <c r="AN20" s="52" t="s">
        <v>153</v>
      </c>
      <c r="AO20" s="52" t="s">
        <v>153</v>
      </c>
      <c r="AP20" s="52" t="s">
        <v>153</v>
      </c>
      <c r="AQ20" s="52" t="s">
        <v>153</v>
      </c>
      <c r="AR20" s="52" t="s">
        <v>153</v>
      </c>
      <c r="AS20" s="52" t="s">
        <v>153</v>
      </c>
      <c r="AT20" s="52" t="s">
        <v>153</v>
      </c>
      <c r="AU20" s="52" t="s">
        <v>153</v>
      </c>
      <c r="AV20" s="52" t="s">
        <v>153</v>
      </c>
      <c r="AW20" s="52" t="s">
        <v>153</v>
      </c>
      <c r="AX20" s="52" t="s">
        <v>153</v>
      </c>
      <c r="AY20" s="52" t="s">
        <v>153</v>
      </c>
      <c r="AZ20" s="52" t="s">
        <v>153</v>
      </c>
      <c r="BA20" s="52" t="s">
        <v>153</v>
      </c>
      <c r="BB20" s="52" t="s">
        <v>153</v>
      </c>
      <c r="BC20" s="52" t="s">
        <v>153</v>
      </c>
      <c r="BD20" s="52" t="s">
        <v>153</v>
      </c>
      <c r="BE20" s="52" t="s">
        <v>153</v>
      </c>
      <c r="BF20" s="52" t="s">
        <v>153</v>
      </c>
      <c r="BG20" s="52" t="s">
        <v>153</v>
      </c>
      <c r="BH20" s="52" t="s">
        <v>153</v>
      </c>
      <c r="BI20" s="52" t="s">
        <v>153</v>
      </c>
      <c r="BJ20" s="52" t="s">
        <v>153</v>
      </c>
      <c r="BK20" s="52" t="s">
        <v>153</v>
      </c>
      <c r="BL20" s="52" t="s">
        <v>153</v>
      </c>
      <c r="BM20" s="52" t="s">
        <v>153</v>
      </c>
      <c r="BN20" s="52" t="s">
        <v>153</v>
      </c>
      <c r="BO20" s="52" t="s">
        <v>153</v>
      </c>
      <c r="BP20" s="52" t="s">
        <v>153</v>
      </c>
      <c r="BQ20" s="52" t="s">
        <v>153</v>
      </c>
      <c r="BR20" s="52" t="s">
        <v>153</v>
      </c>
      <c r="BS20" s="52" t="s">
        <v>153</v>
      </c>
      <c r="BT20" s="52" t="s">
        <v>153</v>
      </c>
      <c r="BU20" s="52" t="s">
        <v>153</v>
      </c>
      <c r="BV20" s="52" t="s">
        <v>153</v>
      </c>
      <c r="BW20" s="52" t="s">
        <v>153</v>
      </c>
      <c r="BX20" s="52" t="s">
        <v>153</v>
      </c>
      <c r="BY20" s="52" t="s">
        <v>153</v>
      </c>
      <c r="BZ20" s="52" t="s">
        <v>153</v>
      </c>
      <c r="CA20" s="52" t="s">
        <v>153</v>
      </c>
      <c r="CB20" s="52" t="s">
        <v>153</v>
      </c>
      <c r="CC20" s="52" t="s">
        <v>153</v>
      </c>
      <c r="CD20" s="52" t="s">
        <v>153</v>
      </c>
      <c r="CE20" s="52" t="s">
        <v>153</v>
      </c>
      <c r="CF20" s="52" t="s">
        <v>153</v>
      </c>
      <c r="CG20" s="52" t="s">
        <v>153</v>
      </c>
      <c r="CH20" s="52">
        <v>0</v>
      </c>
      <c r="CI20" s="52">
        <v>0</v>
      </c>
      <c r="CJ20" s="52">
        <v>0</v>
      </c>
      <c r="CK20" s="52">
        <v>0</v>
      </c>
      <c r="CL20" s="52">
        <v>0</v>
      </c>
      <c r="CM20" s="52">
        <v>0</v>
      </c>
      <c r="CN20" s="52">
        <v>0</v>
      </c>
      <c r="CO20" s="52">
        <v>0</v>
      </c>
      <c r="CP20" s="52">
        <v>0</v>
      </c>
      <c r="CQ20" s="52">
        <v>0</v>
      </c>
      <c r="CR20" s="52">
        <v>0</v>
      </c>
      <c r="CS20" s="52">
        <v>0</v>
      </c>
      <c r="CT20" s="52">
        <v>0</v>
      </c>
      <c r="CU20" s="52">
        <v>0</v>
      </c>
      <c r="CV20" s="52">
        <v>0</v>
      </c>
      <c r="CW20" s="52">
        <v>0</v>
      </c>
      <c r="CX20" s="52">
        <v>0</v>
      </c>
      <c r="CY20" s="52">
        <v>0</v>
      </c>
      <c r="CZ20" s="52">
        <v>0</v>
      </c>
      <c r="DA20" s="52">
        <v>0</v>
      </c>
      <c r="DB20" s="52">
        <v>0</v>
      </c>
      <c r="DC20" s="52">
        <v>0</v>
      </c>
      <c r="DD20" s="52">
        <v>0</v>
      </c>
      <c r="DE20" s="52">
        <v>0</v>
      </c>
      <c r="DF20" s="52">
        <v>0</v>
      </c>
      <c r="DG20" s="52">
        <v>0</v>
      </c>
      <c r="DH20" s="52">
        <v>0</v>
      </c>
      <c r="DI20" s="52">
        <v>0</v>
      </c>
      <c r="DJ20" s="52">
        <v>0</v>
      </c>
      <c r="DK20" s="58"/>
    </row>
    <row r="21" spans="1:115" x14ac:dyDescent="0.35">
      <c r="A21" s="33" t="s">
        <v>161</v>
      </c>
      <c r="B21" s="25">
        <v>506</v>
      </c>
      <c r="C21" s="25">
        <v>519</v>
      </c>
      <c r="D21" s="25">
        <v>496</v>
      </c>
      <c r="E21" s="25">
        <v>510</v>
      </c>
      <c r="F21" s="25">
        <v>493</v>
      </c>
      <c r="G21" s="25">
        <v>511</v>
      </c>
      <c r="H21" s="25">
        <v>477</v>
      </c>
      <c r="I21" s="25">
        <v>518</v>
      </c>
      <c r="J21" s="25">
        <v>472.1</v>
      </c>
      <c r="K21" s="25">
        <v>480.84</v>
      </c>
      <c r="L21" s="25">
        <v>426.33</v>
      </c>
      <c r="M21" s="21">
        <v>472.82</v>
      </c>
      <c r="N21" s="21">
        <v>452.29</v>
      </c>
      <c r="O21" s="21">
        <v>462.36</v>
      </c>
      <c r="P21" s="21">
        <v>392.99</v>
      </c>
      <c r="Q21" s="21">
        <v>375.35</v>
      </c>
      <c r="R21" s="21">
        <v>414.9</v>
      </c>
      <c r="S21" s="21">
        <v>375.38</v>
      </c>
      <c r="T21" s="21">
        <v>359.97</v>
      </c>
      <c r="U21" s="21">
        <v>423.81</v>
      </c>
      <c r="V21" s="21">
        <v>409.2</v>
      </c>
      <c r="W21" s="21">
        <v>340.24</v>
      </c>
      <c r="X21" s="21">
        <v>316.02</v>
      </c>
      <c r="Y21" s="21">
        <v>383.18</v>
      </c>
      <c r="Z21" s="21">
        <v>333.33</v>
      </c>
      <c r="AA21" s="21">
        <v>339.3</v>
      </c>
      <c r="AB21" s="21">
        <v>296.89999999999998</v>
      </c>
      <c r="AC21" s="21">
        <v>321.27</v>
      </c>
      <c r="AD21" s="21">
        <v>313.01</v>
      </c>
      <c r="AE21" s="21">
        <v>294.24</v>
      </c>
      <c r="AF21" s="21">
        <v>285.64999999999998</v>
      </c>
      <c r="AG21" s="21">
        <v>282.33</v>
      </c>
      <c r="AH21" s="21">
        <v>275.39</v>
      </c>
      <c r="AI21" s="21">
        <v>293.39999999999998</v>
      </c>
      <c r="AJ21" s="21">
        <v>261.61</v>
      </c>
      <c r="AK21" s="21">
        <v>256.08999999999997</v>
      </c>
      <c r="AL21" s="21">
        <v>272.98</v>
      </c>
      <c r="AM21" s="21">
        <v>262.92</v>
      </c>
      <c r="AN21" s="21">
        <v>282.95999999999998</v>
      </c>
      <c r="AO21" s="21">
        <v>277.31</v>
      </c>
      <c r="AP21" s="21">
        <v>278.8</v>
      </c>
      <c r="AQ21" s="21">
        <v>260.51</v>
      </c>
      <c r="AR21" s="21">
        <v>249.55</v>
      </c>
      <c r="AS21" s="21">
        <v>246.88</v>
      </c>
      <c r="AT21" s="21">
        <v>221.88</v>
      </c>
      <c r="AU21" s="21">
        <v>190.92</v>
      </c>
      <c r="AV21" s="21">
        <v>189.75</v>
      </c>
      <c r="AW21" s="21">
        <v>221.3</v>
      </c>
      <c r="AX21" s="21">
        <v>218.38</v>
      </c>
      <c r="AY21" s="21">
        <v>203.98</v>
      </c>
      <c r="AZ21" s="21">
        <v>168.54</v>
      </c>
      <c r="BA21" s="21">
        <v>206.26</v>
      </c>
      <c r="BB21" s="21">
        <v>182.83</v>
      </c>
      <c r="BC21" s="21">
        <v>175.37</v>
      </c>
      <c r="BD21" s="21">
        <v>172.98</v>
      </c>
      <c r="BE21" s="21">
        <v>177.37</v>
      </c>
      <c r="BF21" s="24">
        <v>144.53</v>
      </c>
      <c r="BG21" s="24">
        <v>232.13</v>
      </c>
      <c r="BH21" s="24">
        <v>203.52</v>
      </c>
      <c r="BI21" s="24">
        <v>206.57</v>
      </c>
      <c r="BJ21" s="24">
        <v>243.36</v>
      </c>
      <c r="BK21" s="24">
        <v>258.60000000000002</v>
      </c>
      <c r="BL21" s="24">
        <v>244.06</v>
      </c>
      <c r="BM21" s="24">
        <v>272.57</v>
      </c>
      <c r="BN21" s="24">
        <v>241.86</v>
      </c>
      <c r="BO21" s="24">
        <v>236.57</v>
      </c>
      <c r="BP21" s="24">
        <v>248.44</v>
      </c>
      <c r="BQ21" s="24">
        <v>206.95</v>
      </c>
      <c r="BR21" s="24">
        <v>236.98</v>
      </c>
      <c r="BS21" s="24">
        <v>212.81</v>
      </c>
      <c r="BT21" s="24">
        <v>179.41</v>
      </c>
      <c r="BU21" s="24">
        <v>160.97999999999999</v>
      </c>
      <c r="BV21" s="24">
        <v>129.63</v>
      </c>
      <c r="BW21" s="24">
        <v>137.08000000000001</v>
      </c>
      <c r="BX21" s="24">
        <v>138.18</v>
      </c>
      <c r="BY21" s="24">
        <v>146.5</v>
      </c>
      <c r="BZ21" s="24">
        <v>144.01</v>
      </c>
      <c r="CA21" s="24">
        <v>125.63</v>
      </c>
      <c r="CB21" s="24">
        <v>125.49</v>
      </c>
      <c r="CC21" s="24">
        <v>142.6</v>
      </c>
      <c r="CD21" s="24">
        <v>133.51</v>
      </c>
      <c r="CE21" s="24">
        <v>121</v>
      </c>
      <c r="CF21" s="24">
        <v>132.27000000000001</v>
      </c>
      <c r="CG21" s="24">
        <v>124.33</v>
      </c>
      <c r="CH21" s="24">
        <v>118.6</v>
      </c>
      <c r="CI21" s="24">
        <v>114.19</v>
      </c>
      <c r="CJ21" s="24">
        <v>125.72</v>
      </c>
      <c r="CK21" s="24">
        <v>119.83</v>
      </c>
      <c r="CL21" s="24">
        <v>126.1</v>
      </c>
      <c r="CM21" s="24">
        <v>117.33</v>
      </c>
      <c r="CN21" s="24">
        <v>125.77</v>
      </c>
      <c r="CO21" s="24">
        <v>120.58</v>
      </c>
      <c r="CP21" s="24">
        <v>127.1</v>
      </c>
      <c r="CQ21" s="24">
        <v>118.01</v>
      </c>
      <c r="CR21" s="24">
        <v>124.59</v>
      </c>
      <c r="CS21" s="24">
        <v>153.63999999999999</v>
      </c>
      <c r="CT21" s="24">
        <v>126.13</v>
      </c>
      <c r="CU21" s="24">
        <v>124.09</v>
      </c>
      <c r="CV21" s="24">
        <v>132.22999999999999</v>
      </c>
      <c r="CW21" s="24">
        <v>176.03</v>
      </c>
      <c r="CX21" s="24">
        <v>112.09</v>
      </c>
      <c r="CY21" s="24">
        <v>88.58</v>
      </c>
      <c r="CZ21" s="24">
        <v>94.31</v>
      </c>
      <c r="DA21" s="24">
        <v>104.87</v>
      </c>
      <c r="DB21" s="24">
        <v>112.2</v>
      </c>
      <c r="DC21" s="24">
        <v>112.13</v>
      </c>
      <c r="DD21" s="24">
        <v>91.79</v>
      </c>
      <c r="DE21" s="24">
        <v>78.239999999999995</v>
      </c>
      <c r="DF21" s="24">
        <v>75.95</v>
      </c>
      <c r="DG21" s="24">
        <v>62.28</v>
      </c>
      <c r="DH21" s="24">
        <v>49.29</v>
      </c>
      <c r="DI21" s="24">
        <v>45.38</v>
      </c>
      <c r="DJ21" s="24">
        <v>42.03</v>
      </c>
      <c r="DK21" s="58"/>
    </row>
    <row r="22" spans="1:115" x14ac:dyDescent="0.35">
      <c r="A22" s="34" t="s">
        <v>162</v>
      </c>
      <c r="B22" s="25">
        <v>212</v>
      </c>
      <c r="C22" s="25">
        <v>221</v>
      </c>
      <c r="D22" s="25">
        <v>215</v>
      </c>
      <c r="E22" s="25">
        <v>197</v>
      </c>
      <c r="F22" s="25">
        <v>216</v>
      </c>
      <c r="G22" s="25">
        <v>247</v>
      </c>
      <c r="H22" s="25">
        <v>229</v>
      </c>
      <c r="I22" s="25">
        <v>211</v>
      </c>
      <c r="J22" s="25">
        <v>219.55</v>
      </c>
      <c r="K22" s="25">
        <v>217.82</v>
      </c>
      <c r="L22" s="25">
        <v>176.23</v>
      </c>
      <c r="M22" s="21">
        <v>198.01</v>
      </c>
      <c r="N22" s="21">
        <v>207.75</v>
      </c>
      <c r="O22" s="21">
        <v>230.67</v>
      </c>
      <c r="P22" s="21">
        <v>190.44</v>
      </c>
      <c r="Q22" s="21">
        <v>182.32</v>
      </c>
      <c r="R22" s="21">
        <v>184.01</v>
      </c>
      <c r="S22" s="21">
        <v>189.37</v>
      </c>
      <c r="T22" s="21">
        <v>173.62</v>
      </c>
      <c r="U22" s="21">
        <v>181.29</v>
      </c>
      <c r="V22" s="21">
        <v>206.28</v>
      </c>
      <c r="W22" s="21">
        <v>205.36</v>
      </c>
      <c r="X22" s="21">
        <v>198.82</v>
      </c>
      <c r="Y22" s="21">
        <v>207.51</v>
      </c>
      <c r="Z22" s="21">
        <v>195.96</v>
      </c>
      <c r="AA22" s="21">
        <v>206.98</v>
      </c>
      <c r="AB22" s="21">
        <v>198.46</v>
      </c>
      <c r="AC22" s="21">
        <v>208.58</v>
      </c>
      <c r="AD22" s="21">
        <v>198.8</v>
      </c>
      <c r="AE22" s="21">
        <v>212.72</v>
      </c>
      <c r="AF22" s="21">
        <v>206.23</v>
      </c>
      <c r="AG22" s="21">
        <v>186.48</v>
      </c>
      <c r="AH22" s="21">
        <v>181.96</v>
      </c>
      <c r="AI22" s="21">
        <v>190.37</v>
      </c>
      <c r="AJ22" s="21">
        <v>171.29</v>
      </c>
      <c r="AK22" s="21">
        <v>183.69</v>
      </c>
      <c r="AL22" s="21">
        <v>197.92</v>
      </c>
      <c r="AM22" s="21">
        <v>187.56</v>
      </c>
      <c r="AN22" s="21">
        <v>184.79</v>
      </c>
      <c r="AO22" s="21">
        <v>186.58</v>
      </c>
      <c r="AP22" s="21">
        <v>172.38</v>
      </c>
      <c r="AQ22" s="21">
        <v>167.28</v>
      </c>
      <c r="AR22" s="21">
        <v>160.83000000000001</v>
      </c>
      <c r="AS22" s="21">
        <v>134.41999999999999</v>
      </c>
      <c r="AT22" s="21">
        <v>116.17</v>
      </c>
      <c r="AU22" s="21">
        <v>111.69</v>
      </c>
      <c r="AV22" s="21">
        <v>110.88</v>
      </c>
      <c r="AW22" s="21">
        <v>127.45</v>
      </c>
      <c r="AX22" s="21">
        <v>110.41</v>
      </c>
      <c r="AY22" s="21">
        <v>116.19</v>
      </c>
      <c r="AZ22" s="21">
        <v>96.62</v>
      </c>
      <c r="BA22" s="21">
        <v>100.06</v>
      </c>
      <c r="BB22" s="21">
        <v>96.14</v>
      </c>
      <c r="BC22" s="21">
        <v>106.69</v>
      </c>
      <c r="BD22" s="21">
        <v>98.66</v>
      </c>
      <c r="BE22" s="21">
        <v>93.91</v>
      </c>
      <c r="BF22" s="21">
        <v>86.12</v>
      </c>
      <c r="BG22" s="21">
        <v>155.81</v>
      </c>
      <c r="BH22" s="21">
        <v>132.49</v>
      </c>
      <c r="BI22" s="21">
        <v>107.41</v>
      </c>
      <c r="BJ22" s="21">
        <v>141.12</v>
      </c>
      <c r="BK22" s="21">
        <v>156.4</v>
      </c>
      <c r="BL22" s="21">
        <v>159.30000000000001</v>
      </c>
      <c r="BM22" s="21">
        <v>168.93</v>
      </c>
      <c r="BN22" s="21">
        <v>164.82</v>
      </c>
      <c r="BO22" s="21">
        <v>160.5</v>
      </c>
      <c r="BP22" s="21">
        <v>174.47</v>
      </c>
      <c r="BQ22" s="21">
        <v>133.88999999999999</v>
      </c>
      <c r="BR22" s="21">
        <v>164.87</v>
      </c>
      <c r="BS22" s="21">
        <v>150.74</v>
      </c>
      <c r="BT22" s="21">
        <v>125.41</v>
      </c>
      <c r="BU22" s="21">
        <v>98.08</v>
      </c>
      <c r="BV22" s="21">
        <v>74.88</v>
      </c>
      <c r="BW22" s="21">
        <v>78.989999999999995</v>
      </c>
      <c r="BX22" s="21">
        <v>83.61</v>
      </c>
      <c r="BY22" s="21">
        <v>78.41</v>
      </c>
      <c r="BZ22" s="21">
        <v>75.55</v>
      </c>
      <c r="CA22" s="21">
        <v>69.930000000000007</v>
      </c>
      <c r="CB22" s="21">
        <v>74.13</v>
      </c>
      <c r="CC22" s="21">
        <v>75.900000000000006</v>
      </c>
      <c r="CD22" s="21">
        <v>60.98</v>
      </c>
      <c r="CE22" s="21">
        <v>68.61</v>
      </c>
      <c r="CF22" s="21">
        <v>73.14</v>
      </c>
      <c r="CG22" s="21">
        <v>68.319999999999993</v>
      </c>
      <c r="CH22" s="21">
        <v>74.459999999999994</v>
      </c>
      <c r="CI22" s="21">
        <v>71.650000000000006</v>
      </c>
      <c r="CJ22" s="21">
        <v>78.09</v>
      </c>
      <c r="CK22" s="21">
        <v>54.59</v>
      </c>
      <c r="CL22" s="21">
        <v>77.39</v>
      </c>
      <c r="CM22" s="21">
        <v>73.98</v>
      </c>
      <c r="CN22" s="21">
        <v>68.44</v>
      </c>
      <c r="CO22" s="21">
        <v>72.06</v>
      </c>
      <c r="CP22" s="21">
        <v>73.69</v>
      </c>
      <c r="CQ22" s="21">
        <v>69.069999999999993</v>
      </c>
      <c r="CR22" s="21">
        <v>72.61</v>
      </c>
      <c r="CS22" s="21">
        <v>95.99</v>
      </c>
      <c r="CT22" s="21">
        <v>77.459999999999994</v>
      </c>
      <c r="CU22" s="21">
        <v>74.819999999999993</v>
      </c>
      <c r="CV22" s="21">
        <v>69.239999999999995</v>
      </c>
      <c r="CW22" s="21">
        <v>112.28</v>
      </c>
      <c r="CX22" s="21">
        <v>67.930000000000007</v>
      </c>
      <c r="CY22" s="21">
        <v>57.12</v>
      </c>
      <c r="CZ22" s="21">
        <v>52.46</v>
      </c>
      <c r="DA22" s="21">
        <v>43.32</v>
      </c>
      <c r="DB22" s="21">
        <v>63.19</v>
      </c>
      <c r="DC22" s="21">
        <v>76.510000000000005</v>
      </c>
      <c r="DD22" s="21">
        <v>37.93</v>
      </c>
      <c r="DE22" s="21">
        <v>16.829999999999998</v>
      </c>
      <c r="DF22" s="21">
        <v>27.59</v>
      </c>
      <c r="DG22" s="21">
        <v>30.01</v>
      </c>
      <c r="DH22" s="21">
        <v>11.55</v>
      </c>
      <c r="DI22" s="21">
        <v>0</v>
      </c>
      <c r="DJ22" s="21">
        <v>0</v>
      </c>
      <c r="DK22" s="58"/>
    </row>
    <row r="23" spans="1:115" x14ac:dyDescent="0.35">
      <c r="A23" s="34" t="s">
        <v>195</v>
      </c>
      <c r="B23" s="25">
        <v>131</v>
      </c>
      <c r="C23" s="25">
        <v>108</v>
      </c>
      <c r="D23" s="25">
        <v>100</v>
      </c>
      <c r="E23" s="25">
        <v>130</v>
      </c>
      <c r="F23" s="25">
        <v>104</v>
      </c>
      <c r="G23" s="25">
        <v>92</v>
      </c>
      <c r="H23" s="25">
        <v>95</v>
      </c>
      <c r="I23" s="25">
        <v>129</v>
      </c>
      <c r="J23" s="25">
        <v>105.94</v>
      </c>
      <c r="K23" s="25">
        <v>101.42</v>
      </c>
      <c r="L23" s="25">
        <v>104.7</v>
      </c>
      <c r="M23" s="21">
        <v>99.46</v>
      </c>
      <c r="N23" s="21">
        <v>96.06</v>
      </c>
      <c r="O23" s="21">
        <v>91.57</v>
      </c>
      <c r="P23" s="21">
        <v>87.88</v>
      </c>
      <c r="Q23" s="21">
        <v>83.14</v>
      </c>
      <c r="R23" s="21">
        <v>82.36</v>
      </c>
      <c r="S23" s="21">
        <v>56.7</v>
      </c>
      <c r="T23" s="21">
        <v>69.5</v>
      </c>
      <c r="U23" s="21">
        <v>67.569999999999993</v>
      </c>
      <c r="V23" s="21">
        <v>61.11</v>
      </c>
      <c r="W23" s="21">
        <v>32.979999999999997</v>
      </c>
      <c r="X23" s="21">
        <v>28.19</v>
      </c>
      <c r="Y23" s="21">
        <v>38.340000000000003</v>
      </c>
      <c r="Z23" s="21">
        <v>28.33</v>
      </c>
      <c r="AA23" s="21">
        <v>41.99</v>
      </c>
      <c r="AB23" s="21">
        <v>28.15</v>
      </c>
      <c r="AC23" s="21">
        <v>28.12</v>
      </c>
      <c r="AD23" s="21">
        <v>24.15</v>
      </c>
      <c r="AE23" s="21">
        <v>16.11</v>
      </c>
      <c r="AF23" s="21">
        <v>18.36</v>
      </c>
      <c r="AG23" s="21">
        <v>21.97</v>
      </c>
      <c r="AH23" s="21">
        <v>20.05</v>
      </c>
      <c r="AI23" s="21">
        <v>19.68</v>
      </c>
      <c r="AJ23" s="21">
        <v>15.77</v>
      </c>
      <c r="AK23" s="21">
        <v>24.34</v>
      </c>
      <c r="AL23" s="21">
        <v>25.88</v>
      </c>
      <c r="AM23" s="21">
        <v>18.149999999999999</v>
      </c>
      <c r="AN23" s="21">
        <v>20.97</v>
      </c>
      <c r="AO23" s="21">
        <v>23.98</v>
      </c>
      <c r="AP23" s="21">
        <v>23.46</v>
      </c>
      <c r="AQ23" s="21">
        <v>22.81</v>
      </c>
      <c r="AR23" s="21">
        <v>21.46</v>
      </c>
      <c r="AS23" s="21">
        <v>26.45</v>
      </c>
      <c r="AT23" s="21">
        <v>19.899999999999999</v>
      </c>
      <c r="AU23" s="21">
        <v>20</v>
      </c>
      <c r="AV23" s="21">
        <v>17.399999999999999</v>
      </c>
      <c r="AW23" s="21">
        <v>20.6</v>
      </c>
      <c r="AX23" s="21">
        <v>19.8</v>
      </c>
      <c r="AY23" s="21">
        <v>14.9</v>
      </c>
      <c r="AZ23" s="21">
        <v>6.5</v>
      </c>
      <c r="BA23" s="21">
        <v>11.5</v>
      </c>
      <c r="BB23" s="21">
        <v>8.9</v>
      </c>
      <c r="BC23" s="21">
        <v>5.6</v>
      </c>
      <c r="BD23" s="21">
        <v>9.6999999999999993</v>
      </c>
      <c r="BE23" s="21">
        <v>10.7</v>
      </c>
      <c r="BF23" s="21">
        <v>5.3</v>
      </c>
      <c r="BG23" s="21">
        <v>12.7</v>
      </c>
      <c r="BH23" s="21">
        <v>12.4</v>
      </c>
      <c r="BI23" s="21">
        <v>14.9</v>
      </c>
      <c r="BJ23" s="21">
        <v>13.9</v>
      </c>
      <c r="BK23" s="21">
        <v>24.6</v>
      </c>
      <c r="BL23" s="21">
        <v>21.6</v>
      </c>
      <c r="BM23" s="21">
        <v>22.9</v>
      </c>
      <c r="BN23" s="21">
        <v>11.2</v>
      </c>
      <c r="BO23" s="21">
        <v>10.1</v>
      </c>
      <c r="BP23" s="21">
        <v>9.5</v>
      </c>
      <c r="BQ23" s="21">
        <v>13.7</v>
      </c>
      <c r="BR23" s="21">
        <v>10.4</v>
      </c>
      <c r="BS23" s="21">
        <v>6.1</v>
      </c>
      <c r="BT23" s="50" t="s">
        <v>153</v>
      </c>
      <c r="BU23" s="50" t="s">
        <v>153</v>
      </c>
      <c r="BV23" s="50" t="s">
        <v>153</v>
      </c>
      <c r="BW23" s="50" t="s">
        <v>153</v>
      </c>
      <c r="BX23" s="50" t="s">
        <v>153</v>
      </c>
      <c r="BY23" s="50" t="s">
        <v>153</v>
      </c>
      <c r="BZ23" s="50" t="s">
        <v>153</v>
      </c>
      <c r="CA23" s="50" t="s">
        <v>153</v>
      </c>
      <c r="CB23" s="50" t="s">
        <v>153</v>
      </c>
      <c r="CC23" s="50" t="s">
        <v>153</v>
      </c>
      <c r="CD23" s="50" t="s">
        <v>153</v>
      </c>
      <c r="CE23" s="50" t="s">
        <v>153</v>
      </c>
      <c r="CF23" s="50" t="s">
        <v>153</v>
      </c>
      <c r="CG23" s="50" t="s">
        <v>153</v>
      </c>
      <c r="CH23" s="50">
        <v>0</v>
      </c>
      <c r="CI23" s="50">
        <v>0</v>
      </c>
      <c r="CJ23" s="50">
        <v>0</v>
      </c>
      <c r="CK23" s="50">
        <v>0</v>
      </c>
      <c r="CL23" s="50">
        <v>0</v>
      </c>
      <c r="CM23" s="50">
        <v>0</v>
      </c>
      <c r="CN23" s="50">
        <v>0</v>
      </c>
      <c r="CO23" s="50">
        <v>0</v>
      </c>
      <c r="CP23" s="50">
        <v>0</v>
      </c>
      <c r="CQ23" s="50">
        <v>0</v>
      </c>
      <c r="CR23" s="50">
        <v>0</v>
      </c>
      <c r="CS23" s="50">
        <v>0</v>
      </c>
      <c r="CT23" s="50">
        <v>0</v>
      </c>
      <c r="CU23" s="50">
        <v>0</v>
      </c>
      <c r="CV23" s="50">
        <v>0</v>
      </c>
      <c r="CW23" s="50">
        <v>0</v>
      </c>
      <c r="CX23" s="50">
        <v>0</v>
      </c>
      <c r="CY23" s="50">
        <v>0</v>
      </c>
      <c r="CZ23" s="50">
        <v>0</v>
      </c>
      <c r="DA23" s="50">
        <v>0</v>
      </c>
      <c r="DB23" s="50">
        <v>0</v>
      </c>
      <c r="DC23" s="50">
        <v>0</v>
      </c>
      <c r="DD23" s="50">
        <v>0</v>
      </c>
      <c r="DE23" s="50">
        <v>0</v>
      </c>
      <c r="DF23" s="50">
        <v>0</v>
      </c>
      <c r="DG23" s="50">
        <v>0</v>
      </c>
      <c r="DH23" s="50">
        <v>0</v>
      </c>
      <c r="DI23" s="50">
        <v>0</v>
      </c>
      <c r="DJ23" s="50">
        <v>0</v>
      </c>
      <c r="DK23" s="58"/>
    </row>
    <row r="24" spans="1:115" x14ac:dyDescent="0.35">
      <c r="A24" s="44" t="s">
        <v>163</v>
      </c>
      <c r="B24" s="41">
        <v>163</v>
      </c>
      <c r="C24" s="41">
        <v>190</v>
      </c>
      <c r="D24" s="41">
        <v>181</v>
      </c>
      <c r="E24" s="41">
        <v>183</v>
      </c>
      <c r="F24" s="41">
        <v>173</v>
      </c>
      <c r="G24" s="41">
        <v>172</v>
      </c>
      <c r="H24" s="41">
        <v>153</v>
      </c>
      <c r="I24" s="41">
        <v>178</v>
      </c>
      <c r="J24" s="41">
        <v>146.61000000000001</v>
      </c>
      <c r="K24" s="41">
        <v>161.6</v>
      </c>
      <c r="L24" s="41">
        <v>145.4</v>
      </c>
      <c r="M24" s="22">
        <v>175.35</v>
      </c>
      <c r="N24" s="22">
        <v>148.47999999999999</v>
      </c>
      <c r="O24" s="22">
        <v>140.12</v>
      </c>
      <c r="P24" s="22">
        <v>114.68</v>
      </c>
      <c r="Q24" s="22">
        <v>109.89</v>
      </c>
      <c r="R24" s="22">
        <v>148.53</v>
      </c>
      <c r="S24" s="22">
        <v>129.31</v>
      </c>
      <c r="T24" s="22">
        <v>116.85</v>
      </c>
      <c r="U24" s="22">
        <v>174.95</v>
      </c>
      <c r="V24" s="22">
        <v>141.81</v>
      </c>
      <c r="W24" s="22">
        <v>101.9</v>
      </c>
      <c r="X24" s="22">
        <v>89</v>
      </c>
      <c r="Y24" s="22">
        <v>137.33000000000001</v>
      </c>
      <c r="Z24" s="22">
        <v>109.05</v>
      </c>
      <c r="AA24" s="22">
        <v>90.33</v>
      </c>
      <c r="AB24" s="22">
        <v>70.290000000000006</v>
      </c>
      <c r="AC24" s="22">
        <v>84.57</v>
      </c>
      <c r="AD24" s="22">
        <v>90.06</v>
      </c>
      <c r="AE24" s="22">
        <v>65.41</v>
      </c>
      <c r="AF24" s="22">
        <v>61.06</v>
      </c>
      <c r="AG24" s="22">
        <v>73.88</v>
      </c>
      <c r="AH24" s="22">
        <v>73.38</v>
      </c>
      <c r="AI24" s="22">
        <v>83.35</v>
      </c>
      <c r="AJ24" s="22">
        <v>74.56</v>
      </c>
      <c r="AK24" s="22">
        <v>48.07</v>
      </c>
      <c r="AL24" s="21">
        <v>49.17</v>
      </c>
      <c r="AM24" s="21">
        <v>57.21</v>
      </c>
      <c r="AN24" s="21">
        <v>77.19</v>
      </c>
      <c r="AO24" s="21">
        <v>66.75</v>
      </c>
      <c r="AP24" s="21">
        <v>82.96</v>
      </c>
      <c r="AQ24" s="21">
        <v>70.42</v>
      </c>
      <c r="AR24" s="21">
        <v>67.27</v>
      </c>
      <c r="AS24" s="21">
        <v>86.02</v>
      </c>
      <c r="AT24" s="21">
        <v>85.8</v>
      </c>
      <c r="AU24" s="21">
        <v>59.22</v>
      </c>
      <c r="AV24" s="21">
        <v>61.47</v>
      </c>
      <c r="AW24" s="21">
        <v>73.25</v>
      </c>
      <c r="AX24" s="21">
        <v>88.17</v>
      </c>
      <c r="AY24" s="21">
        <v>72.88</v>
      </c>
      <c r="AZ24" s="21">
        <v>65.42</v>
      </c>
      <c r="BA24" s="21">
        <v>94.69</v>
      </c>
      <c r="BB24" s="21">
        <v>77.790000000000006</v>
      </c>
      <c r="BC24" s="21">
        <v>63.08</v>
      </c>
      <c r="BD24" s="21">
        <v>64.62</v>
      </c>
      <c r="BE24" s="21">
        <v>72.75</v>
      </c>
      <c r="BF24" s="22">
        <v>53.11</v>
      </c>
      <c r="BG24" s="22">
        <v>63.62</v>
      </c>
      <c r="BH24" s="22">
        <v>58.64</v>
      </c>
      <c r="BI24" s="22">
        <v>84.26</v>
      </c>
      <c r="BJ24" s="22">
        <v>88.34</v>
      </c>
      <c r="BK24" s="22">
        <v>77.599999999999994</v>
      </c>
      <c r="BL24" s="22">
        <v>63.16</v>
      </c>
      <c r="BM24" s="22">
        <v>80.739999999999995</v>
      </c>
      <c r="BN24" s="22">
        <v>65.84</v>
      </c>
      <c r="BO24" s="22">
        <v>65.959999999999994</v>
      </c>
      <c r="BP24" s="22">
        <v>64.47</v>
      </c>
      <c r="BQ24" s="22">
        <v>59.35</v>
      </c>
      <c r="BR24" s="22">
        <v>61.71</v>
      </c>
      <c r="BS24" s="22">
        <v>55.97</v>
      </c>
      <c r="BT24" s="22">
        <v>54</v>
      </c>
      <c r="BU24" s="22">
        <v>62.9</v>
      </c>
      <c r="BV24" s="22">
        <v>54.75</v>
      </c>
      <c r="BW24" s="22">
        <v>58.09</v>
      </c>
      <c r="BX24" s="22">
        <v>54.58</v>
      </c>
      <c r="BY24" s="22">
        <v>68.09</v>
      </c>
      <c r="BZ24" s="22">
        <v>68.459999999999994</v>
      </c>
      <c r="CA24" s="22">
        <v>55.7</v>
      </c>
      <c r="CB24" s="22">
        <v>51.36</v>
      </c>
      <c r="CC24" s="22">
        <v>66.7</v>
      </c>
      <c r="CD24" s="22">
        <v>72.53</v>
      </c>
      <c r="CE24" s="22">
        <v>52.39</v>
      </c>
      <c r="CF24" s="22">
        <v>59.13</v>
      </c>
      <c r="CG24" s="22">
        <v>56.01</v>
      </c>
      <c r="CH24" s="22">
        <v>44.14</v>
      </c>
      <c r="CI24" s="22">
        <v>42.54</v>
      </c>
      <c r="CJ24" s="22">
        <v>47.62</v>
      </c>
      <c r="CK24" s="22">
        <v>65.23</v>
      </c>
      <c r="CL24" s="22">
        <v>48.72</v>
      </c>
      <c r="CM24" s="22">
        <v>43.35</v>
      </c>
      <c r="CN24" s="22">
        <v>57.33</v>
      </c>
      <c r="CO24" s="22">
        <v>48.52</v>
      </c>
      <c r="CP24" s="22">
        <v>53.41</v>
      </c>
      <c r="CQ24" s="22">
        <v>48.94</v>
      </c>
      <c r="CR24" s="22">
        <v>51.98</v>
      </c>
      <c r="CS24" s="22">
        <v>57.65</v>
      </c>
      <c r="CT24" s="22">
        <v>48.67</v>
      </c>
      <c r="CU24" s="22">
        <v>49.27</v>
      </c>
      <c r="CV24" s="22">
        <v>62.99</v>
      </c>
      <c r="CW24" s="22">
        <v>63.75</v>
      </c>
      <c r="CX24" s="22">
        <v>44.16</v>
      </c>
      <c r="CY24" s="22">
        <v>31.46</v>
      </c>
      <c r="CZ24" s="22">
        <v>41.85</v>
      </c>
      <c r="DA24" s="22">
        <v>61.55</v>
      </c>
      <c r="DB24" s="22">
        <v>49.01</v>
      </c>
      <c r="DC24" s="22">
        <v>35.619999999999997</v>
      </c>
      <c r="DD24" s="22">
        <v>53.86</v>
      </c>
      <c r="DE24" s="22">
        <v>61.4</v>
      </c>
      <c r="DF24" s="22">
        <v>48.36</v>
      </c>
      <c r="DG24" s="22">
        <v>32.26</v>
      </c>
      <c r="DH24" s="22">
        <v>37.74</v>
      </c>
      <c r="DI24" s="22">
        <v>45.38</v>
      </c>
      <c r="DJ24" s="22">
        <v>42.03</v>
      </c>
      <c r="DK24" s="58"/>
    </row>
    <row r="25" spans="1:115" ht="16" thickBot="1" x14ac:dyDescent="0.4">
      <c r="A25" s="45" t="s">
        <v>164</v>
      </c>
      <c r="B25" s="46">
        <v>752</v>
      </c>
      <c r="C25" s="46">
        <v>758</v>
      </c>
      <c r="D25" s="46">
        <v>814</v>
      </c>
      <c r="E25" s="46">
        <v>946</v>
      </c>
      <c r="F25" s="46">
        <v>758</v>
      </c>
      <c r="G25" s="46">
        <v>685</v>
      </c>
      <c r="H25" s="46">
        <v>722</v>
      </c>
      <c r="I25" s="46">
        <v>703</v>
      </c>
      <c r="J25" s="46">
        <v>633.82000000000005</v>
      </c>
      <c r="K25" s="46">
        <v>689.31</v>
      </c>
      <c r="L25" s="46">
        <v>872.4</v>
      </c>
      <c r="M25" s="53">
        <v>858.24</v>
      </c>
      <c r="N25" s="53">
        <v>812.3</v>
      </c>
      <c r="O25" s="53">
        <v>747.35</v>
      </c>
      <c r="P25" s="53">
        <v>706.75</v>
      </c>
      <c r="Q25" s="53">
        <v>692.54</v>
      </c>
      <c r="R25" s="53">
        <v>685.8</v>
      </c>
      <c r="S25" s="53">
        <v>607.75</v>
      </c>
      <c r="T25" s="53">
        <v>546.36</v>
      </c>
      <c r="U25" s="53">
        <v>435.62</v>
      </c>
      <c r="V25" s="53">
        <v>436.02</v>
      </c>
      <c r="W25" s="53">
        <v>542.04</v>
      </c>
      <c r="X25" s="53">
        <v>602.49</v>
      </c>
      <c r="Y25" s="53">
        <v>578.24</v>
      </c>
      <c r="Z25" s="53">
        <v>642.04</v>
      </c>
      <c r="AA25" s="53">
        <v>763.54</v>
      </c>
      <c r="AB25" s="53">
        <v>818.6</v>
      </c>
      <c r="AC25" s="53">
        <v>707.63</v>
      </c>
      <c r="AD25" s="53">
        <v>558.55999999999995</v>
      </c>
      <c r="AE25" s="53">
        <v>543.4</v>
      </c>
      <c r="AF25" s="53">
        <v>671.32</v>
      </c>
      <c r="AG25" s="53">
        <v>854.94</v>
      </c>
      <c r="AH25" s="53">
        <v>477.13</v>
      </c>
      <c r="AI25" s="53">
        <v>433.67</v>
      </c>
      <c r="AJ25" s="53">
        <v>482.9</v>
      </c>
      <c r="AK25" s="53">
        <v>1068.94</v>
      </c>
      <c r="AL25" s="48">
        <v>421.17</v>
      </c>
      <c r="AM25" s="48">
        <v>443.24</v>
      </c>
      <c r="AN25" s="48">
        <v>520.95000000000005</v>
      </c>
      <c r="AO25" s="48">
        <v>1116.6400000000001</v>
      </c>
      <c r="AP25" s="48">
        <v>980.79</v>
      </c>
      <c r="AQ25" s="48">
        <v>556.54</v>
      </c>
      <c r="AR25" s="48">
        <v>524.6</v>
      </c>
      <c r="AS25" s="48">
        <v>902.47</v>
      </c>
      <c r="AT25" s="48">
        <v>614.48</v>
      </c>
      <c r="AU25" s="48">
        <v>648.38</v>
      </c>
      <c r="AV25" s="48">
        <v>578.95000000000005</v>
      </c>
      <c r="AW25" s="48">
        <v>597.36</v>
      </c>
      <c r="AX25" s="48">
        <v>494.69</v>
      </c>
      <c r="AY25" s="48">
        <v>488.28</v>
      </c>
      <c r="AZ25" s="48">
        <v>609.45000000000005</v>
      </c>
      <c r="BA25" s="48">
        <v>761.48</v>
      </c>
      <c r="BB25" s="48">
        <v>736.41</v>
      </c>
      <c r="BC25" s="48">
        <v>816.97</v>
      </c>
      <c r="BD25" s="48">
        <v>993.33</v>
      </c>
      <c r="BE25" s="48">
        <v>1214.32</v>
      </c>
      <c r="BF25" s="53">
        <v>1015.84</v>
      </c>
      <c r="BG25" s="53">
        <v>845.17</v>
      </c>
      <c r="BH25" s="53">
        <v>779.92</v>
      </c>
      <c r="BI25" s="53">
        <v>853.81</v>
      </c>
      <c r="BJ25" s="53">
        <v>762.97</v>
      </c>
      <c r="BK25" s="53">
        <v>951.99</v>
      </c>
      <c r="BL25" s="53">
        <v>862</v>
      </c>
      <c r="BM25" s="53">
        <v>976.73</v>
      </c>
      <c r="BN25" s="53">
        <v>934.57</v>
      </c>
      <c r="BO25" s="53">
        <v>994.04</v>
      </c>
      <c r="BP25" s="53">
        <v>1093.28</v>
      </c>
      <c r="BQ25" s="53">
        <v>1188.27</v>
      </c>
      <c r="BR25" s="53">
        <v>1115.22</v>
      </c>
      <c r="BS25" s="53">
        <v>1027.78</v>
      </c>
      <c r="BT25" s="53">
        <v>1038.24</v>
      </c>
      <c r="BU25" s="53">
        <v>1123.9000000000001</v>
      </c>
      <c r="BV25" s="53">
        <v>1125.78</v>
      </c>
      <c r="BW25" s="53">
        <v>1108.29</v>
      </c>
      <c r="BX25" s="53">
        <v>1142.3699999999999</v>
      </c>
      <c r="BY25" s="53">
        <v>1249.48</v>
      </c>
      <c r="BZ25" s="53">
        <v>1184.6400000000001</v>
      </c>
      <c r="CA25" s="53">
        <v>1167.19</v>
      </c>
      <c r="CB25" s="53">
        <v>1197.26</v>
      </c>
      <c r="CC25" s="53">
        <v>1252.3800000000001</v>
      </c>
      <c r="CD25" s="53">
        <v>1232.94</v>
      </c>
      <c r="CE25" s="53">
        <v>1397.1</v>
      </c>
      <c r="CF25" s="53">
        <v>1393.44</v>
      </c>
      <c r="CG25" s="53">
        <v>1318.77</v>
      </c>
      <c r="CH25" s="53">
        <v>1335.84</v>
      </c>
      <c r="CI25" s="53">
        <v>1261.3800000000001</v>
      </c>
      <c r="CJ25" s="53">
        <v>1265.56</v>
      </c>
      <c r="CK25" s="53">
        <v>1453.88</v>
      </c>
      <c r="CL25" s="53">
        <v>1469.82</v>
      </c>
      <c r="CM25" s="53">
        <v>1574.09</v>
      </c>
      <c r="CN25" s="53">
        <v>1575.11</v>
      </c>
      <c r="CO25" s="53">
        <v>1446.78</v>
      </c>
      <c r="CP25" s="53">
        <v>1329.64</v>
      </c>
      <c r="CQ25" s="53">
        <v>1330.21</v>
      </c>
      <c r="CR25" s="53">
        <v>1429.3</v>
      </c>
      <c r="CS25" s="53">
        <v>1234.6500000000001</v>
      </c>
      <c r="CT25" s="53">
        <v>1326.73</v>
      </c>
      <c r="CU25" s="53">
        <v>1236.3399999999999</v>
      </c>
      <c r="CV25" s="53">
        <v>1180.6099999999999</v>
      </c>
      <c r="CW25" s="53">
        <v>1086.6600000000001</v>
      </c>
      <c r="CX25" s="53">
        <v>994.81</v>
      </c>
      <c r="CY25" s="53">
        <v>1050.8800000000001</v>
      </c>
      <c r="CZ25" s="53">
        <v>918.93</v>
      </c>
      <c r="DA25" s="53">
        <v>981.06</v>
      </c>
      <c r="DB25" s="53">
        <v>888.18</v>
      </c>
      <c r="DC25" s="53">
        <v>831.37</v>
      </c>
      <c r="DD25" s="53">
        <v>881.75</v>
      </c>
      <c r="DE25" s="53">
        <v>792.19</v>
      </c>
      <c r="DF25" s="53">
        <v>871.51</v>
      </c>
      <c r="DG25" s="53">
        <v>790.47</v>
      </c>
      <c r="DH25" s="53">
        <v>887.42</v>
      </c>
      <c r="DI25" s="53">
        <v>811.57</v>
      </c>
      <c r="DJ25" s="53">
        <v>725.03</v>
      </c>
      <c r="DK25" s="58"/>
    </row>
  </sheetData>
  <phoneticPr fontId="10" type="noConversion"/>
  <pageMargins left="0.7" right="0.7" top="0.75" bottom="0.75" header="0.3" footer="0.3"/>
  <pageSetup paperSize="9" orientation="portrait"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9D61BF-1F0F-41E7-A3C3-384219FB662F}">
  <sheetPr>
    <pageSetUpPr fitToPage="1"/>
  </sheetPr>
  <dimension ref="B2:Q57"/>
  <sheetViews>
    <sheetView workbookViewId="0">
      <selection activeCell="J32" sqref="J32"/>
    </sheetView>
  </sheetViews>
  <sheetFormatPr defaultRowHeight="14.5" x14ac:dyDescent="0.35"/>
  <cols>
    <col min="6" max="6" width="13.26953125" customWidth="1"/>
    <col min="7" max="13" width="12" bestFit="1" customWidth="1"/>
    <col min="14" max="17" width="13" bestFit="1" customWidth="1"/>
  </cols>
  <sheetData>
    <row r="2" spans="2:7" ht="15" thickBot="1" x14ac:dyDescent="0.4">
      <c r="G2" t="s">
        <v>43</v>
      </c>
    </row>
    <row r="3" spans="2:7" x14ac:dyDescent="0.35">
      <c r="B3" s="82" t="s">
        <v>29</v>
      </c>
      <c r="C3" s="83" t="s">
        <v>32</v>
      </c>
    </row>
    <row r="4" spans="2:7" ht="15" thickBot="1" x14ac:dyDescent="0.4">
      <c r="B4" s="84">
        <v>2026</v>
      </c>
      <c r="C4" s="85">
        <v>1</v>
      </c>
    </row>
    <row r="5" spans="2:7" x14ac:dyDescent="0.35">
      <c r="F5">
        <f>ROUNDDOWN(($B$4*4+$C$4)/4,0)-1998</f>
        <v>28</v>
      </c>
      <c r="G5">
        <f>ROUNDDOWN(($B$4*4+$C$4)/4,0)-1997</f>
        <v>29</v>
      </c>
    </row>
    <row r="6" spans="2:7" x14ac:dyDescent="0.35">
      <c r="E6">
        <v>5</v>
      </c>
      <c r="F6" s="86" t="str">
        <f>$G$2&amp;"r"&amp;$E6&amp;"c"&amp;F$5</f>
        <v>Annual!r5c28</v>
      </c>
      <c r="G6" s="86" t="str">
        <f>$G$2&amp;"r"&amp;$E6&amp;"c"&amp;G$5</f>
        <v>Annual!r5c29</v>
      </c>
    </row>
    <row r="7" spans="2:7" x14ac:dyDescent="0.35">
      <c r="E7">
        <v>5</v>
      </c>
      <c r="F7" s="86" t="str">
        <f t="shared" ref="F7:G27" si="0">$G$2&amp;"r"&amp;$E7&amp;"c"&amp;F$5</f>
        <v>Annual!r5c28</v>
      </c>
      <c r="G7" s="86" t="str">
        <f t="shared" si="0"/>
        <v>Annual!r5c29</v>
      </c>
    </row>
    <row r="8" spans="2:7" x14ac:dyDescent="0.35">
      <c r="E8">
        <v>6</v>
      </c>
      <c r="F8" s="86" t="str">
        <f t="shared" si="0"/>
        <v>Annual!r6c28</v>
      </c>
      <c r="G8" s="86" t="str">
        <f t="shared" si="0"/>
        <v>Annual!r6c29</v>
      </c>
    </row>
    <row r="9" spans="2:7" x14ac:dyDescent="0.35">
      <c r="E9">
        <v>7</v>
      </c>
      <c r="F9" s="86" t="str">
        <f t="shared" si="0"/>
        <v>Annual!r7c28</v>
      </c>
      <c r="G9" s="86" t="str">
        <f t="shared" si="0"/>
        <v>Annual!r7c29</v>
      </c>
    </row>
    <row r="10" spans="2:7" x14ac:dyDescent="0.35">
      <c r="E10">
        <v>8</v>
      </c>
      <c r="F10" s="86" t="str">
        <f t="shared" si="0"/>
        <v>Annual!r8c28</v>
      </c>
      <c r="G10" s="86" t="str">
        <f t="shared" si="0"/>
        <v>Annual!r8c29</v>
      </c>
    </row>
    <row r="11" spans="2:7" x14ac:dyDescent="0.35">
      <c r="E11">
        <v>9</v>
      </c>
      <c r="F11" s="86" t="str">
        <f t="shared" si="0"/>
        <v>Annual!r9c28</v>
      </c>
      <c r="G11" s="86" t="str">
        <f t="shared" si="0"/>
        <v>Annual!r9c29</v>
      </c>
    </row>
    <row r="12" spans="2:7" x14ac:dyDescent="0.35">
      <c r="E12">
        <v>10</v>
      </c>
      <c r="F12" s="86" t="str">
        <f t="shared" si="0"/>
        <v>Annual!r10c28</v>
      </c>
      <c r="G12" s="86" t="str">
        <f t="shared" si="0"/>
        <v>Annual!r10c29</v>
      </c>
    </row>
    <row r="13" spans="2:7" x14ac:dyDescent="0.35">
      <c r="E13">
        <v>11</v>
      </c>
      <c r="F13" s="86" t="str">
        <f t="shared" si="0"/>
        <v>Annual!r11c28</v>
      </c>
      <c r="G13" s="86" t="str">
        <f t="shared" si="0"/>
        <v>Annual!r11c29</v>
      </c>
    </row>
    <row r="14" spans="2:7" x14ac:dyDescent="0.35">
      <c r="E14">
        <v>12</v>
      </c>
      <c r="F14" s="86" t="str">
        <f t="shared" si="0"/>
        <v>Annual!r12c28</v>
      </c>
      <c r="G14" s="86" t="str">
        <f t="shared" si="0"/>
        <v>Annual!r12c29</v>
      </c>
    </row>
    <row r="15" spans="2:7" x14ac:dyDescent="0.35">
      <c r="E15">
        <v>13</v>
      </c>
      <c r="F15" s="86" t="str">
        <f>$G$2&amp;"r"&amp;$E15&amp;"c"&amp;F$5</f>
        <v>Annual!r13c28</v>
      </c>
      <c r="G15" s="86" t="str">
        <f t="shared" si="0"/>
        <v>Annual!r13c29</v>
      </c>
    </row>
    <row r="16" spans="2:7" x14ac:dyDescent="0.35">
      <c r="E16">
        <v>14</v>
      </c>
      <c r="F16" s="86" t="str">
        <f t="shared" si="0"/>
        <v>Annual!r14c28</v>
      </c>
      <c r="G16" s="86" t="str">
        <f t="shared" si="0"/>
        <v>Annual!r14c29</v>
      </c>
    </row>
    <row r="17" spans="5:7" x14ac:dyDescent="0.35">
      <c r="E17">
        <v>15</v>
      </c>
      <c r="F17" s="86" t="str">
        <f t="shared" si="0"/>
        <v>Annual!r15c28</v>
      </c>
      <c r="G17" s="86" t="str">
        <f t="shared" si="0"/>
        <v>Annual!r15c29</v>
      </c>
    </row>
    <row r="18" spans="5:7" x14ac:dyDescent="0.35">
      <c r="E18">
        <v>16</v>
      </c>
      <c r="F18" s="86" t="str">
        <f t="shared" si="0"/>
        <v>Annual!r16c28</v>
      </c>
      <c r="G18" s="86" t="str">
        <f t="shared" si="0"/>
        <v>Annual!r16c29</v>
      </c>
    </row>
    <row r="19" spans="5:7" x14ac:dyDescent="0.35">
      <c r="E19">
        <v>17</v>
      </c>
      <c r="F19" s="86" t="str">
        <f t="shared" si="0"/>
        <v>Annual!r17c28</v>
      </c>
      <c r="G19" s="86" t="str">
        <f t="shared" si="0"/>
        <v>Annual!r17c29</v>
      </c>
    </row>
    <row r="20" spans="5:7" x14ac:dyDescent="0.35">
      <c r="E20">
        <v>18</v>
      </c>
      <c r="F20" s="86" t="str">
        <f t="shared" si="0"/>
        <v>Annual!r18c28</v>
      </c>
      <c r="G20" s="86" t="str">
        <f t="shared" si="0"/>
        <v>Annual!r18c29</v>
      </c>
    </row>
    <row r="21" spans="5:7" x14ac:dyDescent="0.35">
      <c r="E21">
        <v>19</v>
      </c>
      <c r="F21" s="86" t="str">
        <f t="shared" si="0"/>
        <v>Annual!r19c28</v>
      </c>
      <c r="G21" s="86" t="str">
        <f t="shared" si="0"/>
        <v>Annual!r19c29</v>
      </c>
    </row>
    <row r="22" spans="5:7" x14ac:dyDescent="0.35">
      <c r="E22">
        <v>20</v>
      </c>
      <c r="F22" s="86" t="str">
        <f t="shared" si="0"/>
        <v>Annual!r20c28</v>
      </c>
      <c r="G22" s="86" t="str">
        <f t="shared" si="0"/>
        <v>Annual!r20c29</v>
      </c>
    </row>
    <row r="23" spans="5:7" x14ac:dyDescent="0.35">
      <c r="E23">
        <v>21</v>
      </c>
      <c r="F23" s="86" t="str">
        <f t="shared" si="0"/>
        <v>Annual!r21c28</v>
      </c>
      <c r="G23" s="86" t="str">
        <f t="shared" si="0"/>
        <v>Annual!r21c29</v>
      </c>
    </row>
    <row r="24" spans="5:7" x14ac:dyDescent="0.35">
      <c r="E24">
        <v>22</v>
      </c>
      <c r="F24" s="86" t="str">
        <f t="shared" si="0"/>
        <v>Annual!r22c28</v>
      </c>
      <c r="G24" s="86" t="str">
        <f t="shared" si="0"/>
        <v>Annual!r22c29</v>
      </c>
    </row>
    <row r="25" spans="5:7" x14ac:dyDescent="0.35">
      <c r="E25">
        <v>23</v>
      </c>
      <c r="F25" s="86" t="str">
        <f t="shared" si="0"/>
        <v>Annual!r23c28</v>
      </c>
      <c r="G25" s="86" t="str">
        <f t="shared" si="0"/>
        <v>Annual!r23c29</v>
      </c>
    </row>
    <row r="26" spans="5:7" x14ac:dyDescent="0.35">
      <c r="E26">
        <v>24</v>
      </c>
      <c r="F26" s="86" t="str">
        <f t="shared" si="0"/>
        <v>Annual!r24c28</v>
      </c>
      <c r="G26" s="86" t="str">
        <f t="shared" si="0"/>
        <v>Annual!r24c29</v>
      </c>
    </row>
    <row r="27" spans="5:7" x14ac:dyDescent="0.35">
      <c r="E27">
        <v>25</v>
      </c>
      <c r="F27" s="86" t="str">
        <f t="shared" si="0"/>
        <v>Annual!r25c28</v>
      </c>
      <c r="G27" s="86" t="str">
        <f t="shared" si="0"/>
        <v>Annual!r25c29</v>
      </c>
    </row>
    <row r="32" spans="5:7" x14ac:dyDescent="0.35">
      <c r="G32" t="s">
        <v>198</v>
      </c>
    </row>
    <row r="34" spans="5:17" x14ac:dyDescent="0.35">
      <c r="F34">
        <f>(($B$4*4)+$C$4)-8003+2</f>
        <v>104</v>
      </c>
      <c r="G34">
        <f>(($B$4*4)+$C$4)-8002+2</f>
        <v>105</v>
      </c>
      <c r="H34">
        <f>(($B$4*4)+$C$4)-8001+2</f>
        <v>106</v>
      </c>
      <c r="I34">
        <f>(($B$4*4)+$C$4)-8000+2</f>
        <v>107</v>
      </c>
      <c r="J34">
        <f>(($B$4*4)+$C$4)-7999+2</f>
        <v>108</v>
      </c>
      <c r="K34">
        <f>(($B$4*4)+$C$4)-7998+2</f>
        <v>109</v>
      </c>
      <c r="L34">
        <f>(($B$4*4)+$C$4)-7997+2</f>
        <v>110</v>
      </c>
      <c r="M34">
        <f>(($B$4*4)+$C$4)-7996+2</f>
        <v>111</v>
      </c>
      <c r="N34">
        <f>(($B$4*4)+$C$4)-7995+2</f>
        <v>112</v>
      </c>
      <c r="O34">
        <f>(($B$4*4)+$C$4)-7994+2</f>
        <v>113</v>
      </c>
      <c r="P34">
        <f>(($B$4*4)+$C$4)-7993+2</f>
        <v>114</v>
      </c>
      <c r="Q34">
        <f>(($B$4*4)+$C$4)-7992+2</f>
        <v>115</v>
      </c>
    </row>
    <row r="35" spans="5:17" x14ac:dyDescent="0.35">
      <c r="E35">
        <v>4</v>
      </c>
      <c r="F35" s="86" t="str">
        <f t="shared" ref="F35:Q52" si="1">$G$32&amp;"r"&amp;$E35&amp;"c"&amp;F$34</f>
        <v>Quarter!r4c104</v>
      </c>
      <c r="G35" s="86" t="str">
        <f t="shared" si="1"/>
        <v>Quarter!r4c105</v>
      </c>
      <c r="H35" s="86" t="str">
        <f t="shared" si="1"/>
        <v>Quarter!r4c106</v>
      </c>
      <c r="I35" s="86" t="str">
        <f t="shared" si="1"/>
        <v>Quarter!r4c107</v>
      </c>
      <c r="J35" s="86" t="str">
        <f t="shared" si="1"/>
        <v>Quarter!r4c108</v>
      </c>
      <c r="K35" s="86" t="str">
        <f t="shared" si="1"/>
        <v>Quarter!r4c109</v>
      </c>
      <c r="L35" s="86" t="str">
        <f t="shared" si="1"/>
        <v>Quarter!r4c110</v>
      </c>
      <c r="M35" s="86" t="str">
        <f t="shared" si="1"/>
        <v>Quarter!r4c111</v>
      </c>
      <c r="N35" s="86" t="str">
        <f t="shared" si="1"/>
        <v>Quarter!r4c112</v>
      </c>
      <c r="O35" s="86" t="str">
        <f t="shared" si="1"/>
        <v>Quarter!r4c113</v>
      </c>
      <c r="P35" s="86" t="str">
        <f t="shared" si="1"/>
        <v>Quarter!r4c114</v>
      </c>
      <c r="Q35" s="87" t="str">
        <f t="shared" si="1"/>
        <v>Quarter!r4c115</v>
      </c>
    </row>
    <row r="36" spans="5:17" x14ac:dyDescent="0.35">
      <c r="E36">
        <v>5</v>
      </c>
      <c r="F36" s="86" t="str">
        <f t="shared" si="1"/>
        <v>Quarter!r5c104</v>
      </c>
      <c r="G36" s="86" t="str">
        <f t="shared" si="1"/>
        <v>Quarter!r5c105</v>
      </c>
      <c r="H36" s="86" t="str">
        <f t="shared" si="1"/>
        <v>Quarter!r5c106</v>
      </c>
      <c r="I36" s="86" t="str">
        <f t="shared" si="1"/>
        <v>Quarter!r5c107</v>
      </c>
      <c r="J36" s="86" t="str">
        <f t="shared" si="1"/>
        <v>Quarter!r5c108</v>
      </c>
      <c r="K36" s="86" t="str">
        <f t="shared" si="1"/>
        <v>Quarter!r5c109</v>
      </c>
      <c r="L36" s="86" t="str">
        <f t="shared" si="1"/>
        <v>Quarter!r5c110</v>
      </c>
      <c r="M36" s="86" t="str">
        <f t="shared" si="1"/>
        <v>Quarter!r5c111</v>
      </c>
      <c r="N36" s="86" t="str">
        <f t="shared" si="1"/>
        <v>Quarter!r5c112</v>
      </c>
      <c r="O36" s="86" t="str">
        <f t="shared" si="1"/>
        <v>Quarter!r5c113</v>
      </c>
      <c r="P36" s="86" t="str">
        <f t="shared" si="1"/>
        <v>Quarter!r5c114</v>
      </c>
      <c r="Q36" s="87" t="str">
        <f t="shared" si="1"/>
        <v>Quarter!r5c115</v>
      </c>
    </row>
    <row r="37" spans="5:17" x14ac:dyDescent="0.35">
      <c r="E37">
        <v>6</v>
      </c>
      <c r="F37" s="86" t="str">
        <f t="shared" si="1"/>
        <v>Quarter!r6c104</v>
      </c>
      <c r="G37" s="86" t="str">
        <f t="shared" si="1"/>
        <v>Quarter!r6c105</v>
      </c>
      <c r="H37" s="86" t="str">
        <f t="shared" si="1"/>
        <v>Quarter!r6c106</v>
      </c>
      <c r="I37" s="86" t="str">
        <f t="shared" si="1"/>
        <v>Quarter!r6c107</v>
      </c>
      <c r="J37" s="86" t="str">
        <f t="shared" si="1"/>
        <v>Quarter!r6c108</v>
      </c>
      <c r="K37" s="86" t="str">
        <f t="shared" si="1"/>
        <v>Quarter!r6c109</v>
      </c>
      <c r="L37" s="86" t="str">
        <f t="shared" si="1"/>
        <v>Quarter!r6c110</v>
      </c>
      <c r="M37" s="86" t="str">
        <f t="shared" si="1"/>
        <v>Quarter!r6c111</v>
      </c>
      <c r="N37" s="86" t="str">
        <f t="shared" si="1"/>
        <v>Quarter!r6c112</v>
      </c>
      <c r="O37" s="86" t="str">
        <f t="shared" si="1"/>
        <v>Quarter!r6c113</v>
      </c>
      <c r="P37" s="86" t="str">
        <f t="shared" si="1"/>
        <v>Quarter!r6c114</v>
      </c>
      <c r="Q37" s="87" t="str">
        <f t="shared" si="1"/>
        <v>Quarter!r6c115</v>
      </c>
    </row>
    <row r="38" spans="5:17" x14ac:dyDescent="0.35">
      <c r="E38">
        <v>7</v>
      </c>
      <c r="F38" s="86" t="str">
        <f t="shared" si="1"/>
        <v>Quarter!r7c104</v>
      </c>
      <c r="G38" s="86" t="str">
        <f t="shared" si="1"/>
        <v>Quarter!r7c105</v>
      </c>
      <c r="H38" s="86" t="str">
        <f t="shared" si="1"/>
        <v>Quarter!r7c106</v>
      </c>
      <c r="I38" s="86" t="str">
        <f t="shared" si="1"/>
        <v>Quarter!r7c107</v>
      </c>
      <c r="J38" s="86" t="str">
        <f t="shared" si="1"/>
        <v>Quarter!r7c108</v>
      </c>
      <c r="K38" s="86" t="str">
        <f t="shared" si="1"/>
        <v>Quarter!r7c109</v>
      </c>
      <c r="L38" s="86" t="str">
        <f t="shared" si="1"/>
        <v>Quarter!r7c110</v>
      </c>
      <c r="M38" s="86" t="str">
        <f t="shared" si="1"/>
        <v>Quarter!r7c111</v>
      </c>
      <c r="N38" s="86" t="str">
        <f t="shared" si="1"/>
        <v>Quarter!r7c112</v>
      </c>
      <c r="O38" s="86" t="str">
        <f t="shared" si="1"/>
        <v>Quarter!r7c113</v>
      </c>
      <c r="P38" s="86" t="str">
        <f t="shared" si="1"/>
        <v>Quarter!r7c114</v>
      </c>
      <c r="Q38" s="87" t="str">
        <f t="shared" si="1"/>
        <v>Quarter!r7c115</v>
      </c>
    </row>
    <row r="39" spans="5:17" x14ac:dyDescent="0.35">
      <c r="E39">
        <v>8</v>
      </c>
      <c r="F39" s="86" t="str">
        <f t="shared" si="1"/>
        <v>Quarter!r8c104</v>
      </c>
      <c r="G39" s="86" t="str">
        <f t="shared" si="1"/>
        <v>Quarter!r8c105</v>
      </c>
      <c r="H39" s="86" t="str">
        <f t="shared" si="1"/>
        <v>Quarter!r8c106</v>
      </c>
      <c r="I39" s="86" t="str">
        <f t="shared" si="1"/>
        <v>Quarter!r8c107</v>
      </c>
      <c r="J39" s="86" t="str">
        <f t="shared" si="1"/>
        <v>Quarter!r8c108</v>
      </c>
      <c r="K39" s="86" t="str">
        <f t="shared" si="1"/>
        <v>Quarter!r8c109</v>
      </c>
      <c r="L39" s="86" t="str">
        <f t="shared" si="1"/>
        <v>Quarter!r8c110</v>
      </c>
      <c r="M39" s="86" t="str">
        <f t="shared" si="1"/>
        <v>Quarter!r8c111</v>
      </c>
      <c r="N39" s="86" t="str">
        <f t="shared" si="1"/>
        <v>Quarter!r8c112</v>
      </c>
      <c r="O39" s="86" t="str">
        <f t="shared" si="1"/>
        <v>Quarter!r8c113</v>
      </c>
      <c r="P39" s="86" t="str">
        <f t="shared" si="1"/>
        <v>Quarter!r8c114</v>
      </c>
      <c r="Q39" s="87" t="str">
        <f t="shared" si="1"/>
        <v>Quarter!r8c115</v>
      </c>
    </row>
    <row r="40" spans="5:17" x14ac:dyDescent="0.35">
      <c r="E40">
        <v>9</v>
      </c>
      <c r="F40" s="86" t="str">
        <f t="shared" si="1"/>
        <v>Quarter!r9c104</v>
      </c>
      <c r="G40" s="86" t="str">
        <f t="shared" si="1"/>
        <v>Quarter!r9c105</v>
      </c>
      <c r="H40" s="86" t="str">
        <f t="shared" si="1"/>
        <v>Quarter!r9c106</v>
      </c>
      <c r="I40" s="86" t="str">
        <f t="shared" si="1"/>
        <v>Quarter!r9c107</v>
      </c>
      <c r="J40" s="86" t="str">
        <f t="shared" si="1"/>
        <v>Quarter!r9c108</v>
      </c>
      <c r="K40" s="86" t="str">
        <f t="shared" si="1"/>
        <v>Quarter!r9c109</v>
      </c>
      <c r="L40" s="86" t="str">
        <f t="shared" si="1"/>
        <v>Quarter!r9c110</v>
      </c>
      <c r="M40" s="86" t="str">
        <f t="shared" si="1"/>
        <v>Quarter!r9c111</v>
      </c>
      <c r="N40" s="86" t="str">
        <f t="shared" si="1"/>
        <v>Quarter!r9c112</v>
      </c>
      <c r="O40" s="86" t="str">
        <f t="shared" si="1"/>
        <v>Quarter!r9c113</v>
      </c>
      <c r="P40" s="86" t="str">
        <f t="shared" si="1"/>
        <v>Quarter!r9c114</v>
      </c>
      <c r="Q40" s="87" t="str">
        <f t="shared" si="1"/>
        <v>Quarter!r9c115</v>
      </c>
    </row>
    <row r="41" spans="5:17" x14ac:dyDescent="0.35">
      <c r="E41">
        <v>10</v>
      </c>
      <c r="F41" s="86" t="str">
        <f t="shared" si="1"/>
        <v>Quarter!r10c104</v>
      </c>
      <c r="G41" s="86" t="str">
        <f t="shared" si="1"/>
        <v>Quarter!r10c105</v>
      </c>
      <c r="H41" s="86" t="str">
        <f t="shared" si="1"/>
        <v>Quarter!r10c106</v>
      </c>
      <c r="I41" s="86" t="str">
        <f t="shared" si="1"/>
        <v>Quarter!r10c107</v>
      </c>
      <c r="J41" s="86" t="str">
        <f t="shared" si="1"/>
        <v>Quarter!r10c108</v>
      </c>
      <c r="K41" s="86" t="str">
        <f t="shared" si="1"/>
        <v>Quarter!r10c109</v>
      </c>
      <c r="L41" s="86" t="str">
        <f t="shared" si="1"/>
        <v>Quarter!r10c110</v>
      </c>
      <c r="M41" s="86" t="str">
        <f t="shared" si="1"/>
        <v>Quarter!r10c111</v>
      </c>
      <c r="N41" s="86" t="str">
        <f t="shared" si="1"/>
        <v>Quarter!r10c112</v>
      </c>
      <c r="O41" s="86" t="str">
        <f t="shared" si="1"/>
        <v>Quarter!r10c113</v>
      </c>
      <c r="P41" s="86" t="str">
        <f t="shared" si="1"/>
        <v>Quarter!r10c114</v>
      </c>
      <c r="Q41" s="87" t="str">
        <f t="shared" si="1"/>
        <v>Quarter!r10c115</v>
      </c>
    </row>
    <row r="42" spans="5:17" x14ac:dyDescent="0.35">
      <c r="E42">
        <v>11</v>
      </c>
      <c r="F42" s="86" t="str">
        <f t="shared" si="1"/>
        <v>Quarter!r11c104</v>
      </c>
      <c r="G42" s="86" t="str">
        <f t="shared" si="1"/>
        <v>Quarter!r11c105</v>
      </c>
      <c r="H42" s="86" t="str">
        <f t="shared" si="1"/>
        <v>Quarter!r11c106</v>
      </c>
      <c r="I42" s="86" t="str">
        <f t="shared" si="1"/>
        <v>Quarter!r11c107</v>
      </c>
      <c r="J42" s="86" t="str">
        <f t="shared" si="1"/>
        <v>Quarter!r11c108</v>
      </c>
      <c r="K42" s="86" t="str">
        <f t="shared" si="1"/>
        <v>Quarter!r11c109</v>
      </c>
      <c r="L42" s="86" t="str">
        <f t="shared" si="1"/>
        <v>Quarter!r11c110</v>
      </c>
      <c r="M42" s="86" t="str">
        <f t="shared" si="1"/>
        <v>Quarter!r11c111</v>
      </c>
      <c r="N42" s="86" t="str">
        <f t="shared" si="1"/>
        <v>Quarter!r11c112</v>
      </c>
      <c r="O42" s="86" t="str">
        <f t="shared" si="1"/>
        <v>Quarter!r11c113</v>
      </c>
      <c r="P42" s="86" t="str">
        <f t="shared" si="1"/>
        <v>Quarter!r11c114</v>
      </c>
      <c r="Q42" s="87" t="str">
        <f t="shared" si="1"/>
        <v>Quarter!r11c115</v>
      </c>
    </row>
    <row r="43" spans="5:17" x14ac:dyDescent="0.35">
      <c r="E43">
        <v>12</v>
      </c>
      <c r="F43" s="86" t="str">
        <f t="shared" si="1"/>
        <v>Quarter!r12c104</v>
      </c>
      <c r="G43" s="86" t="str">
        <f t="shared" si="1"/>
        <v>Quarter!r12c105</v>
      </c>
      <c r="H43" s="86" t="str">
        <f t="shared" si="1"/>
        <v>Quarter!r12c106</v>
      </c>
      <c r="I43" s="86" t="str">
        <f t="shared" si="1"/>
        <v>Quarter!r12c107</v>
      </c>
      <c r="J43" s="86" t="str">
        <f t="shared" si="1"/>
        <v>Quarter!r12c108</v>
      </c>
      <c r="K43" s="86" t="str">
        <f t="shared" si="1"/>
        <v>Quarter!r12c109</v>
      </c>
      <c r="L43" s="86" t="str">
        <f t="shared" si="1"/>
        <v>Quarter!r12c110</v>
      </c>
      <c r="M43" s="86" t="str">
        <f t="shared" si="1"/>
        <v>Quarter!r12c111</v>
      </c>
      <c r="N43" s="86" t="str">
        <f t="shared" si="1"/>
        <v>Quarter!r12c112</v>
      </c>
      <c r="O43" s="86" t="str">
        <f t="shared" si="1"/>
        <v>Quarter!r12c113</v>
      </c>
      <c r="P43" s="86" t="str">
        <f t="shared" si="1"/>
        <v>Quarter!r12c114</v>
      </c>
      <c r="Q43" s="87" t="str">
        <f t="shared" si="1"/>
        <v>Quarter!r12c115</v>
      </c>
    </row>
    <row r="44" spans="5:17" x14ac:dyDescent="0.35">
      <c r="E44">
        <v>13</v>
      </c>
      <c r="F44" s="86" t="str">
        <f t="shared" si="1"/>
        <v>Quarter!r13c104</v>
      </c>
      <c r="G44" s="86" t="str">
        <f t="shared" si="1"/>
        <v>Quarter!r13c105</v>
      </c>
      <c r="H44" s="86" t="str">
        <f t="shared" si="1"/>
        <v>Quarter!r13c106</v>
      </c>
      <c r="I44" s="86" t="str">
        <f t="shared" si="1"/>
        <v>Quarter!r13c107</v>
      </c>
      <c r="J44" s="86" t="str">
        <f t="shared" si="1"/>
        <v>Quarter!r13c108</v>
      </c>
      <c r="K44" s="86" t="str">
        <f t="shared" si="1"/>
        <v>Quarter!r13c109</v>
      </c>
      <c r="L44" s="86" t="str">
        <f t="shared" si="1"/>
        <v>Quarter!r13c110</v>
      </c>
      <c r="M44" s="86" t="str">
        <f t="shared" si="1"/>
        <v>Quarter!r13c111</v>
      </c>
      <c r="N44" s="86" t="str">
        <f t="shared" si="1"/>
        <v>Quarter!r13c112</v>
      </c>
      <c r="O44" s="86" t="str">
        <f t="shared" si="1"/>
        <v>Quarter!r13c113</v>
      </c>
      <c r="P44" s="86" t="str">
        <f t="shared" si="1"/>
        <v>Quarter!r13c114</v>
      </c>
      <c r="Q44" s="87" t="str">
        <f t="shared" si="1"/>
        <v>Quarter!r13c115</v>
      </c>
    </row>
    <row r="45" spans="5:17" x14ac:dyDescent="0.35">
      <c r="E45">
        <v>14</v>
      </c>
      <c r="F45" s="86" t="str">
        <f t="shared" si="1"/>
        <v>Quarter!r14c104</v>
      </c>
      <c r="G45" s="86" t="str">
        <f t="shared" si="1"/>
        <v>Quarter!r14c105</v>
      </c>
      <c r="H45" s="86" t="str">
        <f t="shared" si="1"/>
        <v>Quarter!r14c106</v>
      </c>
      <c r="I45" s="86" t="str">
        <f t="shared" si="1"/>
        <v>Quarter!r14c107</v>
      </c>
      <c r="J45" s="86" t="str">
        <f t="shared" si="1"/>
        <v>Quarter!r14c108</v>
      </c>
      <c r="K45" s="86" t="str">
        <f t="shared" si="1"/>
        <v>Quarter!r14c109</v>
      </c>
      <c r="L45" s="86" t="str">
        <f t="shared" si="1"/>
        <v>Quarter!r14c110</v>
      </c>
      <c r="M45" s="86" t="str">
        <f t="shared" si="1"/>
        <v>Quarter!r14c111</v>
      </c>
      <c r="N45" s="86" t="str">
        <f t="shared" si="1"/>
        <v>Quarter!r14c112</v>
      </c>
      <c r="O45" s="86" t="str">
        <f t="shared" si="1"/>
        <v>Quarter!r14c113</v>
      </c>
      <c r="P45" s="86" t="str">
        <f t="shared" si="1"/>
        <v>Quarter!r14c114</v>
      </c>
      <c r="Q45" s="87" t="str">
        <f t="shared" si="1"/>
        <v>Quarter!r14c115</v>
      </c>
    </row>
    <row r="46" spans="5:17" x14ac:dyDescent="0.35">
      <c r="E46">
        <v>15</v>
      </c>
      <c r="F46" s="86" t="str">
        <f t="shared" si="1"/>
        <v>Quarter!r15c104</v>
      </c>
      <c r="G46" s="86" t="str">
        <f t="shared" si="1"/>
        <v>Quarter!r15c105</v>
      </c>
      <c r="H46" s="86" t="str">
        <f t="shared" si="1"/>
        <v>Quarter!r15c106</v>
      </c>
      <c r="I46" s="86" t="str">
        <f t="shared" si="1"/>
        <v>Quarter!r15c107</v>
      </c>
      <c r="J46" s="86" t="str">
        <f t="shared" si="1"/>
        <v>Quarter!r15c108</v>
      </c>
      <c r="K46" s="86" t="str">
        <f t="shared" si="1"/>
        <v>Quarter!r15c109</v>
      </c>
      <c r="L46" s="86" t="str">
        <f t="shared" si="1"/>
        <v>Quarter!r15c110</v>
      </c>
      <c r="M46" s="86" t="str">
        <f t="shared" si="1"/>
        <v>Quarter!r15c111</v>
      </c>
      <c r="N46" s="86" t="str">
        <f t="shared" si="1"/>
        <v>Quarter!r15c112</v>
      </c>
      <c r="O46" s="86" t="str">
        <f t="shared" si="1"/>
        <v>Quarter!r15c113</v>
      </c>
      <c r="P46" s="86" t="str">
        <f t="shared" si="1"/>
        <v>Quarter!r15c114</v>
      </c>
      <c r="Q46" s="87" t="str">
        <f t="shared" si="1"/>
        <v>Quarter!r15c115</v>
      </c>
    </row>
    <row r="47" spans="5:17" x14ac:dyDescent="0.35">
      <c r="E47">
        <v>16</v>
      </c>
      <c r="F47" s="86" t="str">
        <f t="shared" si="1"/>
        <v>Quarter!r16c104</v>
      </c>
      <c r="G47" s="86" t="str">
        <f t="shared" si="1"/>
        <v>Quarter!r16c105</v>
      </c>
      <c r="H47" s="86" t="str">
        <f t="shared" si="1"/>
        <v>Quarter!r16c106</v>
      </c>
      <c r="I47" s="86" t="str">
        <f t="shared" si="1"/>
        <v>Quarter!r16c107</v>
      </c>
      <c r="J47" s="86" t="str">
        <f t="shared" si="1"/>
        <v>Quarter!r16c108</v>
      </c>
      <c r="K47" s="86" t="str">
        <f t="shared" si="1"/>
        <v>Quarter!r16c109</v>
      </c>
      <c r="L47" s="86" t="str">
        <f t="shared" si="1"/>
        <v>Quarter!r16c110</v>
      </c>
      <c r="M47" s="86" t="str">
        <f t="shared" si="1"/>
        <v>Quarter!r16c111</v>
      </c>
      <c r="N47" s="86" t="str">
        <f t="shared" si="1"/>
        <v>Quarter!r16c112</v>
      </c>
      <c r="O47" s="86" t="str">
        <f t="shared" si="1"/>
        <v>Quarter!r16c113</v>
      </c>
      <c r="P47" s="86" t="str">
        <f t="shared" si="1"/>
        <v>Quarter!r16c114</v>
      </c>
      <c r="Q47" s="87" t="str">
        <f t="shared" si="1"/>
        <v>Quarter!r16c115</v>
      </c>
    </row>
    <row r="48" spans="5:17" x14ac:dyDescent="0.35">
      <c r="E48">
        <v>17</v>
      </c>
      <c r="F48" s="86" t="str">
        <f t="shared" si="1"/>
        <v>Quarter!r17c104</v>
      </c>
      <c r="G48" s="86" t="str">
        <f t="shared" si="1"/>
        <v>Quarter!r17c105</v>
      </c>
      <c r="H48" s="86" t="str">
        <f t="shared" si="1"/>
        <v>Quarter!r17c106</v>
      </c>
      <c r="I48" s="86" t="str">
        <f t="shared" si="1"/>
        <v>Quarter!r17c107</v>
      </c>
      <c r="J48" s="86" t="str">
        <f t="shared" si="1"/>
        <v>Quarter!r17c108</v>
      </c>
      <c r="K48" s="86" t="str">
        <f t="shared" si="1"/>
        <v>Quarter!r17c109</v>
      </c>
      <c r="L48" s="86" t="str">
        <f t="shared" si="1"/>
        <v>Quarter!r17c110</v>
      </c>
      <c r="M48" s="86" t="str">
        <f t="shared" si="1"/>
        <v>Quarter!r17c111</v>
      </c>
      <c r="N48" s="86" t="str">
        <f t="shared" si="1"/>
        <v>Quarter!r17c112</v>
      </c>
      <c r="O48" s="86" t="str">
        <f t="shared" si="1"/>
        <v>Quarter!r17c113</v>
      </c>
      <c r="P48" s="86" t="str">
        <f t="shared" si="1"/>
        <v>Quarter!r17c114</v>
      </c>
      <c r="Q48" s="87" t="str">
        <f t="shared" si="1"/>
        <v>Quarter!r17c115</v>
      </c>
    </row>
    <row r="49" spans="5:17" x14ac:dyDescent="0.35">
      <c r="E49">
        <v>18</v>
      </c>
      <c r="F49" s="86" t="str">
        <f t="shared" si="1"/>
        <v>Quarter!r18c104</v>
      </c>
      <c r="G49" s="86" t="str">
        <f t="shared" si="1"/>
        <v>Quarter!r18c105</v>
      </c>
      <c r="H49" s="86" t="str">
        <f t="shared" si="1"/>
        <v>Quarter!r18c106</v>
      </c>
      <c r="I49" s="86" t="str">
        <f t="shared" si="1"/>
        <v>Quarter!r18c107</v>
      </c>
      <c r="J49" s="86" t="str">
        <f t="shared" si="1"/>
        <v>Quarter!r18c108</v>
      </c>
      <c r="K49" s="86" t="str">
        <f t="shared" si="1"/>
        <v>Quarter!r18c109</v>
      </c>
      <c r="L49" s="86" t="str">
        <f t="shared" si="1"/>
        <v>Quarter!r18c110</v>
      </c>
      <c r="M49" s="86" t="str">
        <f t="shared" si="1"/>
        <v>Quarter!r18c111</v>
      </c>
      <c r="N49" s="86" t="str">
        <f t="shared" si="1"/>
        <v>Quarter!r18c112</v>
      </c>
      <c r="O49" s="86" t="str">
        <f t="shared" si="1"/>
        <v>Quarter!r18c113</v>
      </c>
      <c r="P49" s="86" t="str">
        <f t="shared" si="1"/>
        <v>Quarter!r18c114</v>
      </c>
      <c r="Q49" s="87" t="str">
        <f t="shared" si="1"/>
        <v>Quarter!r18c115</v>
      </c>
    </row>
    <row r="50" spans="5:17" x14ac:dyDescent="0.35">
      <c r="E50">
        <v>19</v>
      </c>
      <c r="F50" s="86" t="str">
        <f t="shared" si="1"/>
        <v>Quarter!r19c104</v>
      </c>
      <c r="G50" s="86" t="str">
        <f t="shared" si="1"/>
        <v>Quarter!r19c105</v>
      </c>
      <c r="H50" s="86" t="str">
        <f t="shared" si="1"/>
        <v>Quarter!r19c106</v>
      </c>
      <c r="I50" s="86" t="str">
        <f t="shared" si="1"/>
        <v>Quarter!r19c107</v>
      </c>
      <c r="J50" s="86" t="str">
        <f t="shared" si="1"/>
        <v>Quarter!r19c108</v>
      </c>
      <c r="K50" s="86" t="str">
        <f t="shared" si="1"/>
        <v>Quarter!r19c109</v>
      </c>
      <c r="L50" s="86" t="str">
        <f t="shared" si="1"/>
        <v>Quarter!r19c110</v>
      </c>
      <c r="M50" s="86" t="str">
        <f t="shared" si="1"/>
        <v>Quarter!r19c111</v>
      </c>
      <c r="N50" s="86" t="str">
        <f t="shared" si="1"/>
        <v>Quarter!r19c112</v>
      </c>
      <c r="O50" s="86" t="str">
        <f t="shared" si="1"/>
        <v>Quarter!r19c113</v>
      </c>
      <c r="P50" s="86" t="str">
        <f t="shared" si="1"/>
        <v>Quarter!r19c114</v>
      </c>
      <c r="Q50" s="87" t="str">
        <f t="shared" si="1"/>
        <v>Quarter!r19c115</v>
      </c>
    </row>
    <row r="51" spans="5:17" x14ac:dyDescent="0.35">
      <c r="E51">
        <v>20</v>
      </c>
      <c r="F51" s="86" t="str">
        <f t="shared" si="1"/>
        <v>Quarter!r20c104</v>
      </c>
      <c r="G51" s="86" t="str">
        <f t="shared" si="1"/>
        <v>Quarter!r20c105</v>
      </c>
      <c r="H51" s="86" t="str">
        <f t="shared" si="1"/>
        <v>Quarter!r20c106</v>
      </c>
      <c r="I51" s="86" t="str">
        <f t="shared" si="1"/>
        <v>Quarter!r20c107</v>
      </c>
      <c r="J51" s="86" t="str">
        <f t="shared" si="1"/>
        <v>Quarter!r20c108</v>
      </c>
      <c r="K51" s="86" t="str">
        <f t="shared" si="1"/>
        <v>Quarter!r20c109</v>
      </c>
      <c r="L51" s="86" t="str">
        <f t="shared" si="1"/>
        <v>Quarter!r20c110</v>
      </c>
      <c r="M51" s="86" t="str">
        <f t="shared" si="1"/>
        <v>Quarter!r20c111</v>
      </c>
      <c r="N51" s="86" t="str">
        <f t="shared" si="1"/>
        <v>Quarter!r20c112</v>
      </c>
      <c r="O51" s="86" t="str">
        <f t="shared" si="1"/>
        <v>Quarter!r20c113</v>
      </c>
      <c r="P51" s="86" t="str">
        <f t="shared" si="1"/>
        <v>Quarter!r20c114</v>
      </c>
      <c r="Q51" s="87" t="str">
        <f t="shared" si="1"/>
        <v>Quarter!r20c115</v>
      </c>
    </row>
    <row r="52" spans="5:17" x14ac:dyDescent="0.35">
      <c r="E52">
        <v>21</v>
      </c>
      <c r="F52" s="86" t="str">
        <f t="shared" si="1"/>
        <v>Quarter!r21c104</v>
      </c>
      <c r="G52" s="86" t="str">
        <f t="shared" si="1"/>
        <v>Quarter!r21c105</v>
      </c>
      <c r="H52" s="86" t="str">
        <f t="shared" si="1"/>
        <v>Quarter!r21c106</v>
      </c>
      <c r="I52" s="86" t="str">
        <f t="shared" si="1"/>
        <v>Quarter!r21c107</v>
      </c>
      <c r="J52" s="86" t="str">
        <f t="shared" si="1"/>
        <v>Quarter!r21c108</v>
      </c>
      <c r="K52" s="86" t="str">
        <f t="shared" si="1"/>
        <v>Quarter!r21c109</v>
      </c>
      <c r="L52" s="86" t="str">
        <f t="shared" si="1"/>
        <v>Quarter!r21c110</v>
      </c>
      <c r="M52" s="86" t="str">
        <f t="shared" si="1"/>
        <v>Quarter!r21c111</v>
      </c>
      <c r="N52" s="86" t="str">
        <f t="shared" si="1"/>
        <v>Quarter!r21c112</v>
      </c>
      <c r="O52" s="86" t="str">
        <f t="shared" si="1"/>
        <v>Quarter!r21c113</v>
      </c>
      <c r="P52" s="86" t="str">
        <f t="shared" si="1"/>
        <v>Quarter!r21c114</v>
      </c>
      <c r="Q52" s="87" t="str">
        <f t="shared" si="1"/>
        <v>Quarter!r21c115</v>
      </c>
    </row>
    <row r="53" spans="5:17" x14ac:dyDescent="0.35">
      <c r="E53">
        <v>22</v>
      </c>
      <c r="F53" s="86" t="str">
        <f t="shared" ref="F53:Q57" si="2">$G$32&amp;"r"&amp;$E53&amp;"c"&amp;F$34</f>
        <v>Quarter!r22c104</v>
      </c>
      <c r="G53" s="86" t="str">
        <f t="shared" si="2"/>
        <v>Quarter!r22c105</v>
      </c>
      <c r="H53" s="86" t="str">
        <f t="shared" si="2"/>
        <v>Quarter!r22c106</v>
      </c>
      <c r="I53" s="86" t="str">
        <f t="shared" si="2"/>
        <v>Quarter!r22c107</v>
      </c>
      <c r="J53" s="86" t="str">
        <f t="shared" si="2"/>
        <v>Quarter!r22c108</v>
      </c>
      <c r="K53" s="86" t="str">
        <f t="shared" si="2"/>
        <v>Quarter!r22c109</v>
      </c>
      <c r="L53" s="86" t="str">
        <f t="shared" si="2"/>
        <v>Quarter!r22c110</v>
      </c>
      <c r="M53" s="86" t="str">
        <f t="shared" si="2"/>
        <v>Quarter!r22c111</v>
      </c>
      <c r="N53" s="86" t="str">
        <f t="shared" si="2"/>
        <v>Quarter!r22c112</v>
      </c>
      <c r="O53" s="86" t="str">
        <f t="shared" si="2"/>
        <v>Quarter!r22c113</v>
      </c>
      <c r="P53" s="86" t="str">
        <f t="shared" si="2"/>
        <v>Quarter!r22c114</v>
      </c>
      <c r="Q53" s="87" t="str">
        <f t="shared" si="2"/>
        <v>Quarter!r22c115</v>
      </c>
    </row>
    <row r="54" spans="5:17" x14ac:dyDescent="0.35">
      <c r="E54">
        <v>23</v>
      </c>
      <c r="F54" s="86" t="str">
        <f t="shared" si="2"/>
        <v>Quarter!r23c104</v>
      </c>
      <c r="G54" s="86" t="str">
        <f t="shared" si="2"/>
        <v>Quarter!r23c105</v>
      </c>
      <c r="H54" s="86" t="str">
        <f t="shared" si="2"/>
        <v>Quarter!r23c106</v>
      </c>
      <c r="I54" s="86" t="str">
        <f t="shared" si="2"/>
        <v>Quarter!r23c107</v>
      </c>
      <c r="J54" s="86" t="str">
        <f t="shared" si="2"/>
        <v>Quarter!r23c108</v>
      </c>
      <c r="K54" s="86" t="str">
        <f t="shared" si="2"/>
        <v>Quarter!r23c109</v>
      </c>
      <c r="L54" s="86" t="str">
        <f t="shared" si="2"/>
        <v>Quarter!r23c110</v>
      </c>
      <c r="M54" s="86" t="str">
        <f t="shared" si="2"/>
        <v>Quarter!r23c111</v>
      </c>
      <c r="N54" s="86" t="str">
        <f t="shared" si="2"/>
        <v>Quarter!r23c112</v>
      </c>
      <c r="O54" s="86" t="str">
        <f t="shared" si="2"/>
        <v>Quarter!r23c113</v>
      </c>
      <c r="P54" s="86" t="str">
        <f t="shared" si="2"/>
        <v>Quarter!r23c114</v>
      </c>
      <c r="Q54" s="87" t="str">
        <f t="shared" si="2"/>
        <v>Quarter!r23c115</v>
      </c>
    </row>
    <row r="55" spans="5:17" x14ac:dyDescent="0.35">
      <c r="E55">
        <v>24</v>
      </c>
      <c r="F55" s="86" t="str">
        <f t="shared" si="2"/>
        <v>Quarter!r24c104</v>
      </c>
      <c r="G55" s="86" t="str">
        <f t="shared" si="2"/>
        <v>Quarter!r24c105</v>
      </c>
      <c r="H55" s="86" t="str">
        <f t="shared" si="2"/>
        <v>Quarter!r24c106</v>
      </c>
      <c r="I55" s="86" t="str">
        <f t="shared" si="2"/>
        <v>Quarter!r24c107</v>
      </c>
      <c r="J55" s="86" t="str">
        <f t="shared" si="2"/>
        <v>Quarter!r24c108</v>
      </c>
      <c r="K55" s="86" t="str">
        <f t="shared" si="2"/>
        <v>Quarter!r24c109</v>
      </c>
      <c r="L55" s="86" t="str">
        <f t="shared" si="2"/>
        <v>Quarter!r24c110</v>
      </c>
      <c r="M55" s="86" t="str">
        <f t="shared" si="2"/>
        <v>Quarter!r24c111</v>
      </c>
      <c r="N55" s="86" t="str">
        <f t="shared" si="2"/>
        <v>Quarter!r24c112</v>
      </c>
      <c r="O55" s="86" t="str">
        <f t="shared" si="2"/>
        <v>Quarter!r24c113</v>
      </c>
      <c r="P55" s="86" t="str">
        <f t="shared" si="2"/>
        <v>Quarter!r24c114</v>
      </c>
      <c r="Q55" s="87" t="str">
        <f t="shared" si="2"/>
        <v>Quarter!r24c115</v>
      </c>
    </row>
    <row r="56" spans="5:17" x14ac:dyDescent="0.35">
      <c r="E56">
        <v>25</v>
      </c>
      <c r="F56" s="86" t="str">
        <f t="shared" si="2"/>
        <v>Quarter!r25c104</v>
      </c>
      <c r="G56" s="86" t="str">
        <f t="shared" si="2"/>
        <v>Quarter!r25c105</v>
      </c>
      <c r="H56" s="86" t="str">
        <f t="shared" si="2"/>
        <v>Quarter!r25c106</v>
      </c>
      <c r="I56" s="86" t="str">
        <f t="shared" si="2"/>
        <v>Quarter!r25c107</v>
      </c>
      <c r="J56" s="86" t="str">
        <f t="shared" si="2"/>
        <v>Quarter!r25c108</v>
      </c>
      <c r="K56" s="86" t="str">
        <f t="shared" si="2"/>
        <v>Quarter!r25c109</v>
      </c>
      <c r="L56" s="86" t="str">
        <f t="shared" si="2"/>
        <v>Quarter!r25c110</v>
      </c>
      <c r="M56" s="86" t="str">
        <f t="shared" si="2"/>
        <v>Quarter!r25c111</v>
      </c>
      <c r="N56" s="86" t="str">
        <f t="shared" si="2"/>
        <v>Quarter!r25c112</v>
      </c>
      <c r="O56" s="86" t="str">
        <f t="shared" si="2"/>
        <v>Quarter!r25c113</v>
      </c>
      <c r="P56" s="86" t="str">
        <f t="shared" si="2"/>
        <v>Quarter!r25c114</v>
      </c>
      <c r="Q56" s="87" t="str">
        <f t="shared" si="2"/>
        <v>Quarter!r25c115</v>
      </c>
    </row>
    <row r="57" spans="5:17" x14ac:dyDescent="0.35">
      <c r="E57">
        <v>26</v>
      </c>
      <c r="F57" s="86" t="str">
        <f t="shared" si="2"/>
        <v>Quarter!r26c104</v>
      </c>
      <c r="G57" s="86" t="str">
        <f t="shared" si="2"/>
        <v>Quarter!r26c105</v>
      </c>
      <c r="H57" s="86" t="str">
        <f t="shared" si="2"/>
        <v>Quarter!r26c106</v>
      </c>
      <c r="I57" s="86" t="str">
        <f t="shared" si="2"/>
        <v>Quarter!r26c107</v>
      </c>
      <c r="J57" s="86" t="str">
        <f t="shared" si="2"/>
        <v>Quarter!r26c108</v>
      </c>
      <c r="K57" s="86" t="str">
        <f t="shared" si="2"/>
        <v>Quarter!r26c109</v>
      </c>
      <c r="L57" s="86" t="str">
        <f t="shared" si="2"/>
        <v>Quarter!r26c110</v>
      </c>
      <c r="M57" s="86" t="str">
        <f t="shared" si="2"/>
        <v>Quarter!r26c111</v>
      </c>
      <c r="N57" s="86" t="str">
        <f t="shared" si="2"/>
        <v>Quarter!r26c112</v>
      </c>
      <c r="O57" s="86" t="str">
        <f t="shared" si="2"/>
        <v>Quarter!r26c113</v>
      </c>
      <c r="P57" s="86" t="str">
        <f t="shared" si="2"/>
        <v>Quarter!r26c114</v>
      </c>
      <c r="Q57" s="87" t="str">
        <f t="shared" si="2"/>
        <v>Quarter!r26c115</v>
      </c>
    </row>
  </sheetData>
  <printOptions gridLines="1" gridLinesSet="0"/>
  <pageMargins left="0.75" right="0.75" top="1" bottom="1" header="0.5" footer="0.5"/>
  <pageSetup paperSize="9" scale="10" orientation="landscape" horizontalDpi="300" verticalDpi="300" r:id="rId1"/>
  <headerFooter alignWithMargins="0">
    <oddHeader>&amp;A</oddHeader>
    <oddFooter>Page &amp;P</oddFooter>
  </headerFooter>
</worksheet>
</file>

<file path=docMetadata/LabelInfo.xml><?xml version="1.0" encoding="utf-8"?>
<clbl:labelList xmlns:clbl="http://schemas.microsoft.com/office/2020/mipLabelMetadata">
  <clbl:label id="{ba62f585-b40f-4ab9-bafe-39150f03d124}" enabled="1" method="Standard" siteId="{cbac7005-02c1-43eb-b497-e6492d1b2dd8}"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Sheet</vt:lpstr>
      <vt:lpstr>Contents</vt:lpstr>
      <vt:lpstr>Notes</vt:lpstr>
      <vt:lpstr>Commentary</vt:lpstr>
      <vt:lpstr>Main Table</vt:lpstr>
      <vt:lpstr>Annual</vt:lpstr>
      <vt:lpstr>Quarter</vt:lpstr>
      <vt:lpstr>Calculation</vt:lpstr>
      <vt:lpstr>Calculation!INPUT_BOX</vt:lpstr>
      <vt:lpstr>'Main Table'!Print_Area</vt:lpstr>
      <vt:lpstr>Calculation!Print_Titles</vt:lpstr>
      <vt:lpstr>table11_full</vt:lpstr>
      <vt:lpstr>table11_short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Supply and consumption of coke oven coke, coke breeze and other manufactured solid fuels</dc:title>
  <dc:creator>energy.stats@beis.gov.uk</dc:creator>
  <cp:keywords>coke oven coke, coke breeze, other manufactured solid fuels, supply, consumption</cp:keywords>
  <cp:lastModifiedBy>Harris, Kevin (Energy Security)</cp:lastModifiedBy>
  <cp:lastPrinted>2022-06-08T08:55:10Z</cp:lastPrinted>
  <dcterms:created xsi:type="dcterms:W3CDTF">2021-09-22T14:14:43Z</dcterms:created>
  <dcterms:modified xsi:type="dcterms:W3CDTF">2026-06-26T08:34:50Z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a62f585-b40f-4ab9-bafe-39150f03d124_Enabled">
    <vt:lpwstr>true</vt:lpwstr>
  </property>
  <property fmtid="{D5CDD505-2E9C-101B-9397-08002B2CF9AE}" pid="3" name="MSIP_Label_ba62f585-b40f-4ab9-bafe-39150f03d124_SetDate">
    <vt:lpwstr>2021-09-22T14:14:44Z</vt:lpwstr>
  </property>
  <property fmtid="{D5CDD505-2E9C-101B-9397-08002B2CF9AE}" pid="4" name="MSIP_Label_ba62f585-b40f-4ab9-bafe-39150f03d124_Method">
    <vt:lpwstr>Standard</vt:lpwstr>
  </property>
  <property fmtid="{D5CDD505-2E9C-101B-9397-08002B2CF9AE}" pid="5" name="MSIP_Label_ba62f585-b40f-4ab9-bafe-39150f03d124_Name">
    <vt:lpwstr>OFFICIAL</vt:lpwstr>
  </property>
  <property fmtid="{D5CDD505-2E9C-101B-9397-08002B2CF9AE}" pid="6" name="MSIP_Label_ba62f585-b40f-4ab9-bafe-39150f03d124_SiteId">
    <vt:lpwstr>cbac7005-02c1-43eb-b497-e6492d1b2dd8</vt:lpwstr>
  </property>
  <property fmtid="{D5CDD505-2E9C-101B-9397-08002B2CF9AE}" pid="7" name="MSIP_Label_ba62f585-b40f-4ab9-bafe-39150f03d124_ActionId">
    <vt:lpwstr>a955b420-09db-4bc9-9cf5-f2da1962bf2b</vt:lpwstr>
  </property>
  <property fmtid="{D5CDD505-2E9C-101B-9397-08002B2CF9AE}" pid="8" name="MSIP_Label_ba62f585-b40f-4ab9-bafe-39150f03d124_ContentBits">
    <vt:lpwstr>0</vt:lpwstr>
  </property>
</Properties>
</file>