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filterPrivacy="1" codeName="ThisWorkbook" hidePivotFieldList="1" defaultThemeVersion="124226"/>
  <xr:revisionPtr revIDLastSave="0" documentId="8_{C2206A71-684A-4E11-AC60-7BCD18FC277A}" xr6:coauthVersionLast="47" xr6:coauthVersionMax="47" xr10:uidLastSave="{00000000-0000-0000-0000-000000000000}"/>
  <workbookProtection workbookAlgorithmName="SHA-512" workbookHashValue="NsIO1Jo5R6B7D0tdUFcI0Klnt/vMdKMDKKPDd8DPZxl7MWf7vrg/YpOo+dvgyMebry4y9VCG0IA679v2akGhOg==" workbookSaltValue="di2j+6lXIkCKkf4h1WOjxg==" workbookSpinCount="100000" lockStructure="1"/>
  <bookViews>
    <workbookView xWindow="6800" yWindow="10690" windowWidth="22780" windowHeight="14540" tabRatio="729" firstSheet="6" activeTab="6" xr2:uid="{00000000-000D-0000-FFFF-FFFF00000000}"/>
  </bookViews>
  <sheets>
    <sheet name="Cover_sheet" sheetId="8" r:id="rId1"/>
    <sheet name="config" sheetId="14" state="hidden" r:id="rId2"/>
    <sheet name="Contents" sheetId="9" r:id="rId3"/>
    <sheet name="Data - victims" sheetId="13" r:id="rId4"/>
    <sheet name="Data - population" sheetId="4" r:id="rId5"/>
    <sheet name="FIRE0501_working" sheetId="2" state="hidden" r:id="rId6"/>
    <sheet name="FIRE0501" sheetId="5" r:id="rId7"/>
    <sheet name="QA checks" sheetId="15" state="hidden" r:id="rId8"/>
  </sheets>
  <definedNames>
    <definedName name="_xlnm._FilterDatabase" localSheetId="4" hidden="1">'Data - population'!$A$1:$D$1</definedName>
    <definedName name="_xlnm._FilterDatabase" localSheetId="3" hidden="1">'Data - victims'!$A$1:$D$1</definedName>
    <definedName name="_xlnm.Print_Area" localSheetId="2">Contents!$A$1:$E$9</definedName>
    <definedName name="_xlnm.Print_Area" localSheetId="6">FIRE0501!$A$1:$I$83</definedName>
    <definedName name="_xlnm.Print_Titles" localSheetId="6">FIRE0501!$A:$A,FIRE0501!$1:$4</definedName>
  </definedNames>
  <calcPr calcId="191028"/>
  <pivotCaches>
    <pivotCache cacheId="182" r:id="rId9"/>
    <pivotCache cacheId="183"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7" i="4" l="1"/>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N48" i="2" s="1" a="1"/>
  <c r="N48" i="2" s="1"/>
  <c r="B14" i="4"/>
  <c r="B13" i="4"/>
  <c r="B12" i="4"/>
  <c r="B11" i="4"/>
  <c r="B10" i="4"/>
  <c r="B9" i="4"/>
  <c r="K48" i="2" s="1" a="1"/>
  <c r="K48" i="2" s="1"/>
  <c r="L48" i="2" a="1"/>
  <c r="L48" i="2" s="1"/>
  <c r="H65" i="15" a="1"/>
  <c r="H65" i="15" s="1"/>
  <c r="H9" i="15" a="1"/>
  <c r="H9" i="15" s="1"/>
  <c r="O24" i="15" s="1"/>
  <c r="M48" i="2" l="1" a="1"/>
  <c r="M48" i="2" s="1"/>
  <c r="O48" i="2" s="1"/>
  <c r="Q56" i="15"/>
  <c r="Q53" i="15"/>
  <c r="Q50" i="15"/>
  <c r="Q47" i="15"/>
  <c r="Q44" i="15"/>
  <c r="Q41" i="15"/>
  <c r="Q38" i="15"/>
  <c r="Q35" i="15"/>
  <c r="Q32" i="15"/>
  <c r="Q29" i="15"/>
  <c r="Q26" i="15"/>
  <c r="Q82" i="15" s="1"/>
  <c r="O23" i="15"/>
  <c r="O79" i="15" s="1"/>
  <c r="Q21" i="15"/>
  <c r="Q77" i="15" s="1"/>
  <c r="P16" i="15"/>
  <c r="P72" i="15" s="1"/>
  <c r="R14" i="15"/>
  <c r="R70" i="15" s="1"/>
  <c r="O11" i="15"/>
  <c r="O67" i="15" s="1"/>
  <c r="P50" i="15"/>
  <c r="P41" i="15"/>
  <c r="P38" i="15"/>
  <c r="O16" i="15"/>
  <c r="O72" i="15" s="1"/>
  <c r="Q14" i="15"/>
  <c r="Q70" i="15" s="1"/>
  <c r="P56" i="15"/>
  <c r="P53" i="15"/>
  <c r="P47" i="15"/>
  <c r="P44" i="15"/>
  <c r="P35" i="15"/>
  <c r="P32" i="15"/>
  <c r="P29" i="15"/>
  <c r="P26" i="15"/>
  <c r="P21" i="15"/>
  <c r="R19" i="15"/>
  <c r="R75" i="15" s="1"/>
  <c r="O56" i="15"/>
  <c r="O53" i="15"/>
  <c r="O50" i="15"/>
  <c r="O47" i="15"/>
  <c r="O44" i="15"/>
  <c r="O41" i="15"/>
  <c r="O38" i="15"/>
  <c r="O35" i="15"/>
  <c r="O32" i="15"/>
  <c r="O29" i="15"/>
  <c r="O26" i="15"/>
  <c r="O21" i="15"/>
  <c r="O77" i="15" s="1"/>
  <c r="Q19" i="15"/>
  <c r="Q75" i="15" s="1"/>
  <c r="P14" i="15"/>
  <c r="P70" i="15" s="1"/>
  <c r="R12" i="15"/>
  <c r="R68" i="15" s="1"/>
  <c r="P57" i="15"/>
  <c r="Q55" i="15"/>
  <c r="P51" i="15"/>
  <c r="Q49" i="15"/>
  <c r="P45" i="15"/>
  <c r="Q43" i="15"/>
  <c r="P39" i="15"/>
  <c r="Q37" i="15"/>
  <c r="P33" i="15"/>
  <c r="Q31" i="15"/>
  <c r="Q27" i="15"/>
  <c r="Q83" i="15" s="1"/>
  <c r="R25" i="15"/>
  <c r="R23" i="15"/>
  <c r="R79" i="15" s="1"/>
  <c r="R21" i="15"/>
  <c r="R77" i="15" s="1"/>
  <c r="O19" i="15"/>
  <c r="O75" i="15" s="1"/>
  <c r="Q17" i="15"/>
  <c r="Q73" i="15" s="1"/>
  <c r="Q15" i="15"/>
  <c r="Q71" i="15" s="1"/>
  <c r="P13" i="15"/>
  <c r="P69" i="15" s="1"/>
  <c r="Q11" i="15"/>
  <c r="Q67" i="15" s="1"/>
  <c r="O33" i="15"/>
  <c r="P31" i="15"/>
  <c r="P27" i="15"/>
  <c r="Q25" i="15"/>
  <c r="Q81" i="15" s="1"/>
  <c r="Q23" i="15"/>
  <c r="Q79" i="15" s="1"/>
  <c r="P17" i="15"/>
  <c r="P73" i="15" s="1"/>
  <c r="P15" i="15"/>
  <c r="P71" i="15" s="1"/>
  <c r="O13" i="15"/>
  <c r="O69" i="15" s="1"/>
  <c r="P11" i="15"/>
  <c r="P67" i="15" s="1"/>
  <c r="O57" i="15"/>
  <c r="P55" i="15"/>
  <c r="O51" i="15"/>
  <c r="P49" i="15"/>
  <c r="O45" i="15"/>
  <c r="P43" i="15"/>
  <c r="O39" i="15"/>
  <c r="P37" i="15"/>
  <c r="O55" i="15"/>
  <c r="O49" i="15"/>
  <c r="O43" i="15"/>
  <c r="O37" i="15"/>
  <c r="O31" i="15"/>
  <c r="O27" i="15"/>
  <c r="P25" i="15"/>
  <c r="P23" i="15"/>
  <c r="P79" i="15" s="1"/>
  <c r="O17" i="15"/>
  <c r="O73" i="15" s="1"/>
  <c r="O15" i="15"/>
  <c r="O71" i="15" s="1"/>
  <c r="O25" i="15"/>
  <c r="P24" i="15"/>
  <c r="R16" i="15"/>
  <c r="R72" i="15" s="1"/>
  <c r="R11" i="15"/>
  <c r="R67" i="15" s="1"/>
  <c r="R18" i="15"/>
  <c r="R74" i="15" s="1"/>
  <c r="Q16" i="15"/>
  <c r="Q72" i="15" s="1"/>
  <c r="R13" i="15"/>
  <c r="R69" i="15" s="1"/>
  <c r="R26" i="15"/>
  <c r="Q18" i="15"/>
  <c r="Q74" i="15" s="1"/>
  <c r="Q13" i="15"/>
  <c r="Q69" i="15" s="1"/>
  <c r="Q20" i="15"/>
  <c r="Q76" i="15" s="1"/>
  <c r="R10" i="15"/>
  <c r="R66" i="15" s="1"/>
  <c r="Q52" i="15"/>
  <c r="Q40" i="15"/>
  <c r="Q28" i="15"/>
  <c r="R22" i="15"/>
  <c r="R78" i="15" s="1"/>
  <c r="P18" i="15"/>
  <c r="P74" i="15" s="1"/>
  <c r="P20" i="15"/>
  <c r="O18" i="15"/>
  <c r="O74" i="15" s="1"/>
  <c r="Q34" i="15"/>
  <c r="O20" i="15"/>
  <c r="O76" i="15" s="1"/>
  <c r="R20" i="15"/>
  <c r="R76" i="15" s="1"/>
  <c r="Q58" i="15"/>
  <c r="Q46" i="15"/>
  <c r="R15" i="15"/>
  <c r="R71" i="15" s="1"/>
  <c r="O52" i="15"/>
  <c r="Q30" i="15"/>
  <c r="P58" i="15"/>
  <c r="Q45" i="15"/>
  <c r="P30" i="15"/>
  <c r="R24" i="15"/>
  <c r="R17" i="15"/>
  <c r="R73" i="15" s="1"/>
  <c r="Q36" i="15"/>
  <c r="O30" i="15"/>
  <c r="Q24" i="15"/>
  <c r="Q80" i="15" s="1"/>
  <c r="Q51" i="15"/>
  <c r="P28" i="15"/>
  <c r="Q10" i="15"/>
  <c r="Q66" i="15" s="1"/>
  <c r="Q42" i="15"/>
  <c r="O36" i="15"/>
  <c r="O28" i="15"/>
  <c r="P10" i="15"/>
  <c r="P66" i="15" s="1"/>
  <c r="Q57" i="15"/>
  <c r="P34" i="15"/>
  <c r="O10" i="15"/>
  <c r="O66" i="15" s="1"/>
  <c r="Q48" i="15"/>
  <c r="O42" i="15"/>
  <c r="O34" i="15"/>
  <c r="P19" i="15"/>
  <c r="P48" i="15"/>
  <c r="Q39" i="15"/>
  <c r="P42" i="15"/>
  <c r="Q12" i="15"/>
  <c r="Q68" i="15" s="1"/>
  <c r="P40" i="15"/>
  <c r="Q22" i="15"/>
  <c r="Q78" i="15" s="1"/>
  <c r="O48" i="15"/>
  <c r="O12" i="15"/>
  <c r="O68" i="15" s="1"/>
  <c r="P54" i="15"/>
  <c r="P46" i="15"/>
  <c r="Q33" i="15"/>
  <c r="O22" i="15"/>
  <c r="O78" i="15" s="1"/>
  <c r="O54" i="15"/>
  <c r="O46" i="15"/>
  <c r="P52" i="15"/>
  <c r="O14" i="15"/>
  <c r="O70" i="15" s="1"/>
  <c r="O58" i="15"/>
  <c r="P36" i="15"/>
  <c r="P12" i="15"/>
  <c r="P68" i="15" s="1"/>
  <c r="Q54" i="15"/>
  <c r="O40" i="15"/>
  <c r="P22" i="15"/>
  <c r="R27" i="15" l="1"/>
  <c r="R83" i="15" s="1"/>
  <c r="R28" i="15"/>
  <c r="Q98" i="15"/>
  <c r="Q84" i="15"/>
  <c r="O105" i="15"/>
  <c r="R49" i="15"/>
  <c r="O100" i="15"/>
  <c r="R44" i="15"/>
  <c r="P104" i="15"/>
  <c r="Q96" i="15"/>
  <c r="O80" i="15"/>
  <c r="O111" i="15"/>
  <c r="R55" i="15"/>
  <c r="P113" i="15"/>
  <c r="R47" i="15"/>
  <c r="O103" i="15"/>
  <c r="P109" i="15"/>
  <c r="Q89" i="15"/>
  <c r="Q108" i="15"/>
  <c r="P112" i="15"/>
  <c r="P78" i="15"/>
  <c r="P102" i="15"/>
  <c r="Q102" i="15"/>
  <c r="O95" i="15"/>
  <c r="R39" i="15"/>
  <c r="O96" i="15"/>
  <c r="R40" i="15"/>
  <c r="Q114" i="15"/>
  <c r="P99" i="15"/>
  <c r="P83" i="15"/>
  <c r="Q91" i="15"/>
  <c r="Q104" i="15"/>
  <c r="P87" i="15"/>
  <c r="P89" i="15"/>
  <c r="P94" i="15"/>
  <c r="O89" i="15"/>
  <c r="R33" i="15"/>
  <c r="Q93" i="15"/>
  <c r="P77" i="15"/>
  <c r="P97" i="15"/>
  <c r="Q97" i="15"/>
  <c r="P92" i="15"/>
  <c r="P90" i="15"/>
  <c r="Q90" i="15"/>
  <c r="R82" i="15"/>
  <c r="P81" i="15"/>
  <c r="O107" i="15"/>
  <c r="R51" i="15"/>
  <c r="P95" i="15"/>
  <c r="R29" i="15"/>
  <c r="O85" i="15"/>
  <c r="P82" i="15"/>
  <c r="P106" i="15"/>
  <c r="Q100" i="15"/>
  <c r="O114" i="15"/>
  <c r="R58" i="15"/>
  <c r="P96" i="15"/>
  <c r="Q113" i="15"/>
  <c r="R80" i="15"/>
  <c r="O83" i="15"/>
  <c r="P111" i="15"/>
  <c r="Q99" i="15"/>
  <c r="R32" i="15"/>
  <c r="O88" i="15"/>
  <c r="P85" i="15"/>
  <c r="Q103" i="15"/>
  <c r="P86" i="15"/>
  <c r="P76" i="15"/>
  <c r="O87" i="15"/>
  <c r="R31" i="15"/>
  <c r="O113" i="15"/>
  <c r="R57" i="15"/>
  <c r="P101" i="15"/>
  <c r="R35" i="15"/>
  <c r="O91" i="15"/>
  <c r="P88" i="15"/>
  <c r="Q106" i="15"/>
  <c r="O110" i="15"/>
  <c r="R54" i="15"/>
  <c r="Q111" i="15"/>
  <c r="O108" i="15"/>
  <c r="R52" i="15"/>
  <c r="P84" i="15"/>
  <c r="P93" i="15"/>
  <c r="R81" i="15"/>
  <c r="O106" i="15"/>
  <c r="R50" i="15"/>
  <c r="O90" i="15"/>
  <c r="R34" i="15"/>
  <c r="R53" i="15"/>
  <c r="O109" i="15"/>
  <c r="P110" i="15"/>
  <c r="Q87" i="15"/>
  <c r="R56" i="15"/>
  <c r="O112" i="15"/>
  <c r="Q110" i="15"/>
  <c r="O86" i="15"/>
  <c r="R30" i="15"/>
  <c r="R45" i="15"/>
  <c r="O101" i="15"/>
  <c r="Q94" i="15"/>
  <c r="O104" i="15"/>
  <c r="R48" i="15"/>
  <c r="Q92" i="15"/>
  <c r="P105" i="15"/>
  <c r="O82" i="15"/>
  <c r="P108" i="15"/>
  <c r="P98" i="15"/>
  <c r="O84" i="15"/>
  <c r="Q101" i="15"/>
  <c r="O93" i="15"/>
  <c r="R37" i="15"/>
  <c r="Q105" i="15"/>
  <c r="R38" i="15"/>
  <c r="O94" i="15"/>
  <c r="P91" i="15"/>
  <c r="Q109" i="15"/>
  <c r="Q86" i="15"/>
  <c r="P103" i="15"/>
  <c r="P75" i="15"/>
  <c r="P80" i="15"/>
  <c r="Q85" i="15"/>
  <c r="Q107" i="15"/>
  <c r="O81" i="15"/>
  <c r="Q88" i="15"/>
  <c r="O98" i="15"/>
  <c r="R42" i="15"/>
  <c r="O102" i="15"/>
  <c r="R46" i="15"/>
  <c r="Q95" i="15"/>
  <c r="O92" i="15"/>
  <c r="R36" i="15"/>
  <c r="P114" i="15"/>
  <c r="O99" i="15"/>
  <c r="R43" i="15"/>
  <c r="P107" i="15"/>
  <c r="R41" i="15"/>
  <c r="O97" i="15"/>
  <c r="P100" i="15"/>
  <c r="Q112" i="15"/>
  <c r="R99" i="15" l="1"/>
  <c r="R91" i="15"/>
  <c r="R100" i="15"/>
  <c r="R98" i="15"/>
  <c r="R112" i="15"/>
  <c r="R106" i="15"/>
  <c r="R96" i="15"/>
  <c r="R92" i="15"/>
  <c r="R93" i="15"/>
  <c r="R101" i="15"/>
  <c r="R89" i="15"/>
  <c r="R114" i="15"/>
  <c r="R97" i="15"/>
  <c r="R109" i="15"/>
  <c r="R110" i="15"/>
  <c r="R113" i="15"/>
  <c r="R85" i="15"/>
  <c r="R102" i="15"/>
  <c r="R84" i="15"/>
  <c r="R107" i="15"/>
  <c r="R103" i="15"/>
  <c r="R94" i="15"/>
  <c r="R111" i="15"/>
  <c r="R105" i="15"/>
  <c r="R95" i="15"/>
  <c r="R87" i="15"/>
  <c r="R88" i="15"/>
  <c r="R86" i="15"/>
  <c r="R104" i="15"/>
  <c r="R90" i="15"/>
  <c r="R108" i="15"/>
  <c r="A59" i="5" l="1"/>
  <c r="A10" i="8"/>
  <c r="K49" i="2" a="1"/>
  <c r="K49" i="2" s="1"/>
  <c r="L49" i="2" a="1"/>
  <c r="L49" i="2" s="1"/>
  <c r="M49" i="2" a="1"/>
  <c r="M49" i="2" s="1"/>
  <c r="N49" i="2" a="1"/>
  <c r="N49" i="2" s="1"/>
  <c r="A2" i="9"/>
  <c r="A9" i="8"/>
  <c r="A8" i="8"/>
  <c r="A5" i="8"/>
  <c r="A3" i="8"/>
  <c r="K47" i="2" a="1"/>
  <c r="K47" i="2" s="1"/>
  <c r="L47" i="2" a="1"/>
  <c r="L47" i="2" s="1"/>
  <c r="M47" i="2" a="1"/>
  <c r="M47" i="2" s="1"/>
  <c r="N47" i="2" a="1"/>
  <c r="N47" i="2" s="1"/>
  <c r="K46" i="2" a="1"/>
  <c r="K46" i="2" s="1"/>
  <c r="L46" i="2" a="1"/>
  <c r="L46" i="2" s="1"/>
  <c r="M46" i="2" a="1"/>
  <c r="M46" i="2" s="1"/>
  <c r="N46" i="2" a="1"/>
  <c r="N46" i="2" s="1"/>
  <c r="U112" i="15" l="1"/>
  <c r="V112" i="15"/>
  <c r="W56" i="15"/>
  <c r="U114" i="15"/>
  <c r="U54" i="15"/>
  <c r="V113" i="15"/>
  <c r="V54" i="15"/>
  <c r="W54" i="15"/>
  <c r="X113" i="15"/>
  <c r="X54" i="15"/>
  <c r="V114" i="15"/>
  <c r="U55" i="15"/>
  <c r="W110" i="15"/>
  <c r="V55" i="15"/>
  <c r="X114" i="15"/>
  <c r="W55" i="15"/>
  <c r="V111" i="15"/>
  <c r="X55" i="15"/>
  <c r="U110" i="15"/>
  <c r="U111" i="15"/>
  <c r="V56" i="15"/>
  <c r="U113" i="15"/>
  <c r="W112" i="15"/>
  <c r="X56" i="15"/>
  <c r="X112" i="15"/>
  <c r="U57" i="15"/>
  <c r="V57" i="15"/>
  <c r="W113" i="15"/>
  <c r="W57" i="15"/>
  <c r="X57" i="15"/>
  <c r="V110" i="15"/>
  <c r="U58" i="15"/>
  <c r="W114" i="15"/>
  <c r="V58" i="15"/>
  <c r="X110" i="15"/>
  <c r="W58" i="15"/>
  <c r="X58" i="15"/>
  <c r="W111" i="15"/>
  <c r="U56" i="15"/>
  <c r="X111" i="15"/>
  <c r="O49" i="2"/>
  <c r="O46" i="2"/>
  <c r="O47" i="2"/>
  <c r="K45" i="2" a="1"/>
  <c r="K45" i="2" s="1"/>
  <c r="L45" i="2" a="1"/>
  <c r="L45" i="2" s="1"/>
  <c r="M45" i="2" a="1"/>
  <c r="M45" i="2" s="1"/>
  <c r="N45" i="2" a="1"/>
  <c r="N45" i="2" s="1"/>
  <c r="O45" i="2" l="1"/>
  <c r="N44" i="2" a="1"/>
  <c r="N44" i="2" s="1"/>
  <c r="M44" i="2" a="1"/>
  <c r="M44" i="2" s="1"/>
  <c r="L44" i="2" a="1"/>
  <c r="L44" i="2" s="1"/>
  <c r="K44" i="2" a="1"/>
  <c r="K44" i="2" s="1"/>
  <c r="N43" i="2" a="1"/>
  <c r="N43" i="2" s="1"/>
  <c r="M43" i="2" a="1"/>
  <c r="M43" i="2" s="1"/>
  <c r="L43" i="2" a="1"/>
  <c r="L43" i="2" s="1"/>
  <c r="K43" i="2" a="1"/>
  <c r="K43" i="2" s="1"/>
  <c r="N42" i="2" a="1"/>
  <c r="N42" i="2" s="1"/>
  <c r="M42" i="2" a="1"/>
  <c r="M42" i="2" s="1"/>
  <c r="L42" i="2" a="1"/>
  <c r="L42" i="2" s="1"/>
  <c r="K42" i="2" a="1"/>
  <c r="K42" i="2" s="1"/>
  <c r="N41" i="2" a="1"/>
  <c r="N41" i="2" s="1"/>
  <c r="M41" i="2" a="1"/>
  <c r="M41" i="2" s="1"/>
  <c r="L41" i="2" a="1"/>
  <c r="L41" i="2" s="1"/>
  <c r="K41" i="2" a="1"/>
  <c r="K41" i="2" s="1"/>
  <c r="N40" i="2" a="1"/>
  <c r="N40" i="2" s="1"/>
  <c r="M40" i="2" a="1"/>
  <c r="M40" i="2" s="1"/>
  <c r="L40" i="2" a="1"/>
  <c r="L40" i="2" s="1"/>
  <c r="K40" i="2" a="1"/>
  <c r="K40" i="2" s="1"/>
  <c r="N39" i="2" a="1"/>
  <c r="N39" i="2" s="1"/>
  <c r="M39" i="2" a="1"/>
  <c r="M39" i="2" s="1"/>
  <c r="L39" i="2" a="1"/>
  <c r="L39" i="2" s="1"/>
  <c r="K39" i="2" a="1"/>
  <c r="K39" i="2" s="1"/>
  <c r="N38" i="2" a="1"/>
  <c r="N38" i="2" s="1"/>
  <c r="M38" i="2" a="1"/>
  <c r="M38" i="2" s="1"/>
  <c r="L38" i="2" a="1"/>
  <c r="L38" i="2" s="1"/>
  <c r="K38" i="2" a="1"/>
  <c r="K38" i="2" s="1"/>
  <c r="N37" i="2" a="1"/>
  <c r="N37" i="2" s="1"/>
  <c r="M37" i="2" a="1"/>
  <c r="M37" i="2" s="1"/>
  <c r="L37" i="2" a="1"/>
  <c r="L37" i="2" s="1"/>
  <c r="K37" i="2" a="1"/>
  <c r="K37" i="2" s="1"/>
  <c r="N36" i="2" a="1"/>
  <c r="N36" i="2" s="1"/>
  <c r="M36" i="2" a="1"/>
  <c r="M36" i="2" s="1"/>
  <c r="L36" i="2" a="1"/>
  <c r="L36" i="2" s="1"/>
  <c r="K36" i="2" a="1"/>
  <c r="K36" i="2" s="1"/>
  <c r="N35" i="2" a="1"/>
  <c r="N35" i="2" s="1"/>
  <c r="M35" i="2" a="1"/>
  <c r="M35" i="2" s="1"/>
  <c r="L35" i="2" a="1"/>
  <c r="L35" i="2" s="1"/>
  <c r="K35" i="2" a="1"/>
  <c r="K35" i="2" s="1"/>
  <c r="N34" i="2" a="1"/>
  <c r="N34" i="2" s="1"/>
  <c r="M34" i="2" a="1"/>
  <c r="M34" i="2" s="1"/>
  <c r="L34" i="2" a="1"/>
  <c r="L34" i="2" s="1"/>
  <c r="K34" i="2" a="1"/>
  <c r="K34" i="2" s="1"/>
  <c r="N33" i="2" a="1"/>
  <c r="N33" i="2" s="1"/>
  <c r="M33" i="2" a="1"/>
  <c r="M33" i="2" s="1"/>
  <c r="L33" i="2" a="1"/>
  <c r="L33" i="2" s="1"/>
  <c r="K33" i="2" a="1"/>
  <c r="K33" i="2" s="1"/>
  <c r="N32" i="2" a="1"/>
  <c r="N32" i="2" s="1"/>
  <c r="M32" i="2" a="1"/>
  <c r="M32" i="2" s="1"/>
  <c r="L32" i="2" a="1"/>
  <c r="L32" i="2" s="1"/>
  <c r="K32" i="2" a="1"/>
  <c r="K32" i="2" s="1"/>
  <c r="N31" i="2" a="1"/>
  <c r="N31" i="2" s="1"/>
  <c r="M31" i="2" a="1"/>
  <c r="M31" i="2" s="1"/>
  <c r="L31" i="2" a="1"/>
  <c r="L31" i="2" s="1"/>
  <c r="K31" i="2" a="1"/>
  <c r="K31" i="2" s="1"/>
  <c r="N30" i="2" a="1"/>
  <c r="N30" i="2" s="1"/>
  <c r="M30" i="2" a="1"/>
  <c r="M30" i="2" s="1"/>
  <c r="L30" i="2" a="1"/>
  <c r="L30" i="2" s="1"/>
  <c r="K30" i="2" a="1"/>
  <c r="K30" i="2" s="1"/>
  <c r="N29" i="2" a="1"/>
  <c r="N29" i="2" s="1"/>
  <c r="M29" i="2" a="1"/>
  <c r="M29" i="2" s="1"/>
  <c r="L29" i="2" a="1"/>
  <c r="L29" i="2" s="1"/>
  <c r="K29" i="2" a="1"/>
  <c r="K29" i="2" s="1"/>
  <c r="N28" i="2" a="1"/>
  <c r="N28" i="2" s="1"/>
  <c r="M28" i="2" a="1"/>
  <c r="M28" i="2" s="1"/>
  <c r="L28" i="2" a="1"/>
  <c r="L28" i="2" s="1"/>
  <c r="K28" i="2" a="1"/>
  <c r="K28" i="2" s="1"/>
  <c r="N27" i="2" a="1"/>
  <c r="N27" i="2" s="1"/>
  <c r="M27" i="2" a="1"/>
  <c r="M27" i="2" s="1"/>
  <c r="L27" i="2" a="1"/>
  <c r="L27" i="2" s="1"/>
  <c r="K27" i="2" a="1"/>
  <c r="K27" i="2" s="1"/>
  <c r="N26" i="2" a="1"/>
  <c r="N26" i="2" s="1"/>
  <c r="M26" i="2" a="1"/>
  <c r="M26" i="2" s="1"/>
  <c r="L26" i="2" a="1"/>
  <c r="L26" i="2" s="1"/>
  <c r="K26" i="2" a="1"/>
  <c r="K26" i="2" s="1"/>
  <c r="N25" i="2" a="1"/>
  <c r="N25" i="2" s="1"/>
  <c r="M25" i="2" a="1"/>
  <c r="M25" i="2" s="1"/>
  <c r="L25" i="2" a="1"/>
  <c r="L25" i="2" s="1"/>
  <c r="K25" i="2" a="1"/>
  <c r="K25" i="2" s="1"/>
  <c r="N24" i="2" a="1"/>
  <c r="N24" i="2" s="1"/>
  <c r="M24" i="2" a="1"/>
  <c r="M24" i="2" s="1"/>
  <c r="L24" i="2" a="1"/>
  <c r="L24" i="2" s="1"/>
  <c r="K24" i="2" a="1"/>
  <c r="K24" i="2" s="1"/>
  <c r="N23" i="2" a="1"/>
  <c r="N23" i="2" s="1"/>
  <c r="M23" i="2" a="1"/>
  <c r="M23" i="2" s="1"/>
  <c r="L23" i="2" a="1"/>
  <c r="L23" i="2" s="1"/>
  <c r="K23" i="2" a="1"/>
  <c r="K23" i="2" s="1"/>
  <c r="N22" i="2" a="1"/>
  <c r="N22" i="2" s="1"/>
  <c r="M22" i="2" a="1"/>
  <c r="M22" i="2" s="1"/>
  <c r="L22" i="2" a="1"/>
  <c r="L22" i="2" s="1"/>
  <c r="K22" i="2" a="1"/>
  <c r="K22" i="2" s="1"/>
  <c r="N21" i="2" a="1"/>
  <c r="N21" i="2" s="1"/>
  <c r="M21" i="2" a="1"/>
  <c r="M21" i="2" s="1"/>
  <c r="L21" i="2" a="1"/>
  <c r="L21" i="2" s="1"/>
  <c r="K21" i="2" a="1"/>
  <c r="K21" i="2" s="1"/>
  <c r="N20" i="2" a="1"/>
  <c r="N20" i="2" s="1"/>
  <c r="M20" i="2" a="1"/>
  <c r="M20" i="2" s="1"/>
  <c r="L20" i="2" a="1"/>
  <c r="L20" i="2" s="1"/>
  <c r="K20" i="2" a="1"/>
  <c r="K20" i="2" s="1"/>
  <c r="N19" i="2" a="1"/>
  <c r="N19" i="2" s="1"/>
  <c r="M19" i="2" a="1"/>
  <c r="M19" i="2" s="1"/>
  <c r="L19" i="2" a="1"/>
  <c r="L19" i="2" s="1"/>
  <c r="K19" i="2" a="1"/>
  <c r="K19" i="2" s="1"/>
  <c r="N18" i="2" a="1"/>
  <c r="N18" i="2" s="1"/>
  <c r="M18" i="2" a="1"/>
  <c r="M18" i="2" s="1"/>
  <c r="L18" i="2" a="1"/>
  <c r="L18" i="2" s="1"/>
  <c r="K18" i="2" a="1"/>
  <c r="K18" i="2" s="1"/>
  <c r="N17" i="2" a="1"/>
  <c r="N17" i="2" s="1"/>
  <c r="M17" i="2" a="1"/>
  <c r="M17" i="2" s="1"/>
  <c r="L17" i="2" a="1"/>
  <c r="L17" i="2" s="1"/>
  <c r="K17" i="2" a="1"/>
  <c r="K17" i="2" s="1"/>
  <c r="N16" i="2" a="1"/>
  <c r="N16" i="2" s="1"/>
  <c r="M16" i="2" a="1"/>
  <c r="M16" i="2" s="1"/>
  <c r="L16" i="2" a="1"/>
  <c r="L16" i="2" s="1"/>
  <c r="K16" i="2" a="1"/>
  <c r="K16" i="2" s="1"/>
  <c r="N15" i="2" a="1"/>
  <c r="N15" i="2" s="1"/>
  <c r="M15" i="2" a="1"/>
  <c r="M15" i="2" s="1"/>
  <c r="L15" i="2" a="1"/>
  <c r="L15" i="2" s="1"/>
  <c r="K15" i="2" a="1"/>
  <c r="K15" i="2" s="1"/>
  <c r="N14" i="2" a="1"/>
  <c r="N14" i="2" s="1"/>
  <c r="M14" i="2" a="1"/>
  <c r="M14" i="2" s="1"/>
  <c r="L14" i="2" a="1"/>
  <c r="L14" i="2" s="1"/>
  <c r="K14" i="2" a="1"/>
  <c r="K14" i="2" s="1"/>
  <c r="N13" i="2" a="1"/>
  <c r="N13" i="2" s="1"/>
  <c r="M13" i="2" a="1"/>
  <c r="M13" i="2" s="1"/>
  <c r="L13" i="2" a="1"/>
  <c r="L13" i="2" s="1"/>
  <c r="K13" i="2" a="1"/>
  <c r="K13" i="2" s="1"/>
  <c r="N12" i="2" a="1"/>
  <c r="N12" i="2" s="1"/>
  <c r="M12" i="2" a="1"/>
  <c r="M12" i="2" s="1"/>
  <c r="L12" i="2" a="1"/>
  <c r="L12" i="2" s="1"/>
  <c r="K12" i="2" a="1"/>
  <c r="K12" i="2" s="1"/>
  <c r="N11" i="2" a="1"/>
  <c r="N11" i="2" s="1"/>
  <c r="M11" i="2" a="1"/>
  <c r="M11" i="2" s="1"/>
  <c r="L11" i="2" a="1"/>
  <c r="L11" i="2" s="1"/>
  <c r="K11" i="2" a="1"/>
  <c r="K11" i="2" s="1"/>
  <c r="N10" i="2" a="1"/>
  <c r="N10" i="2" s="1"/>
  <c r="M10" i="2" a="1"/>
  <c r="M10" i="2" s="1"/>
  <c r="L10" i="2" a="1"/>
  <c r="L10" i="2" s="1"/>
  <c r="K10" i="2" a="1"/>
  <c r="K10" i="2" s="1"/>
  <c r="N9" i="2" a="1"/>
  <c r="N9" i="2" s="1"/>
  <c r="M9" i="2" a="1"/>
  <c r="M9" i="2" s="1"/>
  <c r="L9" i="2" a="1"/>
  <c r="L9" i="2" s="1"/>
  <c r="K9" i="2" a="1"/>
  <c r="K9" i="2" s="1"/>
  <c r="N8" i="2" a="1"/>
  <c r="N8" i="2" s="1"/>
  <c r="M8" i="2" a="1"/>
  <c r="M8" i="2" s="1"/>
  <c r="L8" i="2" a="1"/>
  <c r="L8" i="2" s="1"/>
  <c r="K8" i="2" a="1"/>
  <c r="K8" i="2" s="1"/>
  <c r="N7" i="2" a="1"/>
  <c r="N7" i="2" s="1"/>
  <c r="M7" i="2" a="1"/>
  <c r="M7" i="2" s="1"/>
  <c r="L7" i="2" a="1"/>
  <c r="L7" i="2" s="1"/>
  <c r="K7" i="2" a="1"/>
  <c r="K7" i="2" s="1"/>
  <c r="N6" i="2" a="1"/>
  <c r="N6" i="2" s="1"/>
  <c r="M6" i="2" a="1"/>
  <c r="M6" i="2" s="1"/>
  <c r="L6" i="2" a="1"/>
  <c r="L6" i="2" s="1"/>
  <c r="K6" i="2" a="1"/>
  <c r="K6" i="2" s="1"/>
  <c r="N5" i="2" a="1"/>
  <c r="N5" i="2" s="1"/>
  <c r="M5" i="2" a="1"/>
  <c r="M5" i="2" s="1"/>
  <c r="L5" i="2" a="1"/>
  <c r="L5" i="2" s="1"/>
  <c r="K5" i="2" a="1"/>
  <c r="K5" i="2" s="1"/>
  <c r="B3" i="2"/>
  <c r="D48" i="2" l="1" a="1"/>
  <c r="D48" i="2" s="1"/>
  <c r="D48" i="5" s="1"/>
  <c r="C48" i="2" a="1"/>
  <c r="C48" i="2" s="1"/>
  <c r="C48" i="5" s="1"/>
  <c r="B48" i="2" a="1"/>
  <c r="B48" i="2" s="1"/>
  <c r="B48" i="5" s="1"/>
  <c r="O10" i="2"/>
  <c r="O14" i="2"/>
  <c r="O16" i="2"/>
  <c r="O22" i="2"/>
  <c r="O28" i="2"/>
  <c r="O32" i="2"/>
  <c r="O34" i="2"/>
  <c r="O38" i="2"/>
  <c r="O40" i="2"/>
  <c r="O44" i="2"/>
  <c r="O5" i="2"/>
  <c r="O7" i="2"/>
  <c r="O11" i="2"/>
  <c r="O13" i="2"/>
  <c r="O19" i="2"/>
  <c r="O25" i="2"/>
  <c r="O31" i="2"/>
  <c r="O35" i="2"/>
  <c r="O37" i="2"/>
  <c r="O41" i="2"/>
  <c r="O43" i="2"/>
  <c r="O17" i="2"/>
  <c r="O20" i="2"/>
  <c r="O23" i="2"/>
  <c r="O26" i="2"/>
  <c r="O29" i="2"/>
  <c r="O8" i="2"/>
  <c r="O6" i="2"/>
  <c r="O9" i="2"/>
  <c r="O12" i="2"/>
  <c r="O15" i="2"/>
  <c r="O18" i="2"/>
  <c r="O21" i="2"/>
  <c r="O24" i="2"/>
  <c r="O27" i="2"/>
  <c r="O30" i="2"/>
  <c r="O33" i="2"/>
  <c r="O36" i="2"/>
  <c r="O39" i="2"/>
  <c r="O42" i="2"/>
  <c r="B49" i="2" a="1"/>
  <c r="B49" i="2" s="1"/>
  <c r="C49" i="2" a="1"/>
  <c r="C49" i="2" s="1"/>
  <c r="D49" i="2" a="1"/>
  <c r="D49" i="2" s="1"/>
  <c r="D47" i="2" a="1"/>
  <c r="D47" i="2" s="1"/>
  <c r="D47" i="5" s="1"/>
  <c r="W52" i="15" s="1"/>
  <c r="C47" i="2" a="1"/>
  <c r="C47" i="2" s="1"/>
  <c r="C47" i="5" s="1"/>
  <c r="V52" i="15" s="1"/>
  <c r="B47" i="2" a="1"/>
  <c r="B47" i="2" s="1"/>
  <c r="B46" i="2" a="1"/>
  <c r="B46" i="2" s="1"/>
  <c r="B46" i="5" s="1"/>
  <c r="U51" i="15" s="1"/>
  <c r="C46" i="2" a="1"/>
  <c r="C46" i="2" s="1"/>
  <c r="C46" i="5" s="1"/>
  <c r="V51" i="15" s="1"/>
  <c r="D46" i="2" a="1"/>
  <c r="D46" i="2" s="1"/>
  <c r="D46" i="5" s="1"/>
  <c r="W51" i="15" s="1"/>
  <c r="B45" i="2" a="1"/>
  <c r="B45" i="2" s="1"/>
  <c r="F45" i="2" s="1"/>
  <c r="C45" i="2" a="1"/>
  <c r="C45" i="2" s="1"/>
  <c r="G45" i="2" s="1"/>
  <c r="D45" i="2" a="1"/>
  <c r="D45" i="2" s="1"/>
  <c r="H45" i="2"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D34" i="2" a="1"/>
  <c r="D34" i="2" s="1"/>
  <c r="H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F9" i="5" s="1"/>
  <c r="U70" i="15" s="1"/>
  <c r="D9" i="2" a="1"/>
  <c r="D9" i="2" s="1"/>
  <c r="H9" i="2" s="1"/>
  <c r="C10" i="2" a="1"/>
  <c r="C10" i="2" s="1"/>
  <c r="G10" i="2" s="1"/>
  <c r="B11" i="2" a="1"/>
  <c r="B11" i="2" s="1"/>
  <c r="F11" i="2" s="1"/>
  <c r="D11" i="2" a="1"/>
  <c r="D11" i="2" s="1"/>
  <c r="H11" i="2" s="1"/>
  <c r="C12" i="2" a="1"/>
  <c r="C12" i="2" s="1"/>
  <c r="G12" i="2" s="1"/>
  <c r="B13" i="2" a="1"/>
  <c r="B13" i="2" s="1"/>
  <c r="F13" i="2" s="1"/>
  <c r="D13" i="2" a="1"/>
  <c r="D13" i="2" s="1"/>
  <c r="H13" i="2" s="1"/>
  <c r="C14" i="2" a="1"/>
  <c r="C14" i="2" s="1"/>
  <c r="G14" i="2" s="1"/>
  <c r="B15" i="2" a="1"/>
  <c r="B15" i="2" s="1"/>
  <c r="F15" i="2" s="1"/>
  <c r="D15" i="2" a="1"/>
  <c r="D15" i="2" s="1"/>
  <c r="H15" i="2" s="1"/>
  <c r="C16" i="2" a="1"/>
  <c r="C16" i="2" s="1"/>
  <c r="G16" i="2" s="1"/>
  <c r="B17" i="2" a="1"/>
  <c r="B17" i="2" s="1"/>
  <c r="F17" i="2" s="1"/>
  <c r="D17" i="2" a="1"/>
  <c r="D17" i="2" s="1"/>
  <c r="H17" i="2" s="1"/>
  <c r="C18" i="2" a="1"/>
  <c r="C18" i="2" s="1"/>
  <c r="G18" i="2" s="1"/>
  <c r="B19" i="2" a="1"/>
  <c r="B19" i="2" s="1"/>
  <c r="F19" i="2" s="1"/>
  <c r="D19" i="2" a="1"/>
  <c r="D19" i="2" s="1"/>
  <c r="H19" i="2" s="1"/>
  <c r="C20" i="2" a="1"/>
  <c r="C20" i="2" s="1"/>
  <c r="G20" i="2" s="1"/>
  <c r="B21" i="2" a="1"/>
  <c r="B21" i="2" s="1"/>
  <c r="F21" i="2" s="1"/>
  <c r="D21" i="2" a="1"/>
  <c r="D21" i="2" s="1"/>
  <c r="H21" i="2" s="1"/>
  <c r="C22" i="2" a="1"/>
  <c r="C22" i="2" s="1"/>
  <c r="G22" i="2" s="1"/>
  <c r="B23" i="2" a="1"/>
  <c r="B23" i="2" s="1"/>
  <c r="F23" i="2" s="1"/>
  <c r="C24" i="2" a="1"/>
  <c r="C24" i="2" s="1"/>
  <c r="G24" i="2" s="1"/>
  <c r="D25" i="2" a="1"/>
  <c r="D25" i="2" s="1"/>
  <c r="H25" i="2" s="1"/>
  <c r="B27" i="2" a="1"/>
  <c r="B27" i="2" s="1"/>
  <c r="F27" i="2" s="1"/>
  <c r="C28" i="2" a="1"/>
  <c r="C28" i="2" s="1"/>
  <c r="G28" i="2" s="1"/>
  <c r="D29" i="2" a="1"/>
  <c r="D29" i="2" s="1"/>
  <c r="H29" i="2" s="1"/>
  <c r="B31" i="2" a="1"/>
  <c r="B31" i="2" s="1"/>
  <c r="F31" i="2" s="1"/>
  <c r="C32" i="2" a="1"/>
  <c r="C32" i="2" s="1"/>
  <c r="G32" i="2" s="1"/>
  <c r="D33" i="2" a="1"/>
  <c r="D33" i="2" s="1"/>
  <c r="H33"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D23" i="2" a="1"/>
  <c r="D23" i="2" s="1"/>
  <c r="H23" i="2" s="1"/>
  <c r="B25" i="2" a="1"/>
  <c r="B25" i="2" s="1"/>
  <c r="C26" i="2" a="1"/>
  <c r="C26" i="2" s="1"/>
  <c r="G26" i="2" s="1"/>
  <c r="D27" i="2" a="1"/>
  <c r="D27" i="2" s="1"/>
  <c r="H27" i="2" s="1"/>
  <c r="B29" i="2" a="1"/>
  <c r="B29" i="2" s="1"/>
  <c r="C30" i="2" a="1"/>
  <c r="C30" i="2" s="1"/>
  <c r="G30" i="2" s="1"/>
  <c r="D31" i="2" a="1"/>
  <c r="D31" i="2" s="1"/>
  <c r="H31" i="2" s="1"/>
  <c r="B33" i="2" a="1"/>
  <c r="B33" i="2" s="1"/>
  <c r="F33" i="2" s="1"/>
  <c r="C34" i="2" a="1"/>
  <c r="C34" i="2" s="1"/>
  <c r="G34" i="2" s="1"/>
  <c r="D35" i="2" a="1"/>
  <c r="D35" i="2" s="1"/>
  <c r="H35" i="2" s="1"/>
  <c r="B37" i="2" a="1"/>
  <c r="B37" i="2" s="1"/>
  <c r="C38" i="2" a="1"/>
  <c r="C38" i="2" s="1"/>
  <c r="G38" i="2" s="1"/>
  <c r="D39" i="2" a="1"/>
  <c r="D39" i="2" s="1"/>
  <c r="H39" i="2" s="1"/>
  <c r="B41" i="2" a="1"/>
  <c r="B41" i="2" s="1"/>
  <c r="C42" i="2" a="1"/>
  <c r="C42" i="2" s="1"/>
  <c r="G42" i="2" s="1"/>
  <c r="D43" i="2" a="1"/>
  <c r="D43" i="2" s="1"/>
  <c r="H43" i="2" s="1"/>
  <c r="C5" i="2" a="1"/>
  <c r="C5" i="2" s="1"/>
  <c r="G5" i="2" s="1"/>
  <c r="B36" i="5"/>
  <c r="U41" i="15" s="1"/>
  <c r="B34" i="5"/>
  <c r="U39" i="15" s="1"/>
  <c r="B38" i="5"/>
  <c r="U43" i="15" s="1"/>
  <c r="B42" i="5" l="1"/>
  <c r="U47" i="15" s="1"/>
  <c r="F48" i="2"/>
  <c r="U53" i="15"/>
  <c r="G48" i="2"/>
  <c r="V53" i="15"/>
  <c r="H48" i="2"/>
  <c r="W53" i="15"/>
  <c r="E48" i="2" a="1"/>
  <c r="E48" i="2" s="1"/>
  <c r="E48" i="5" s="1"/>
  <c r="B39" i="5"/>
  <c r="U44" i="15" s="1"/>
  <c r="E49" i="2" a="1"/>
  <c r="E49" i="2" s="1"/>
  <c r="I49" i="2" s="1"/>
  <c r="B40" i="5"/>
  <c r="U45" i="15" s="1"/>
  <c r="E47" i="2" a="1"/>
  <c r="E47" i="2" s="1"/>
  <c r="E47" i="5" s="1"/>
  <c r="X52" i="15" s="1"/>
  <c r="B47" i="5"/>
  <c r="U52" i="15" s="1"/>
  <c r="H49" i="2"/>
  <c r="G49" i="2"/>
  <c r="F49" i="2"/>
  <c r="F47" i="2"/>
  <c r="F47" i="5" s="1"/>
  <c r="U108" i="15" s="1"/>
  <c r="G47" i="2"/>
  <c r="G47" i="5" s="1"/>
  <c r="V108" i="15" s="1"/>
  <c r="H47" i="2"/>
  <c r="H47" i="5" s="1"/>
  <c r="W108" i="15" s="1"/>
  <c r="B43" i="5"/>
  <c r="U48" i="15" s="1"/>
  <c r="B35" i="5"/>
  <c r="U40" i="15" s="1"/>
  <c r="E37" i="2" a="1"/>
  <c r="E37" i="2" s="1"/>
  <c r="I37" i="2" s="1"/>
  <c r="F37" i="2"/>
  <c r="F37" i="5" s="1"/>
  <c r="U98" i="15" s="1"/>
  <c r="E25" i="2" a="1"/>
  <c r="E25" i="2" s="1"/>
  <c r="I25" i="2" s="1"/>
  <c r="F25" i="2"/>
  <c r="E45" i="2" a="1"/>
  <c r="E45" i="2" s="1"/>
  <c r="I45" i="2" s="1"/>
  <c r="I45" i="5" s="1"/>
  <c r="X106" i="15" s="1"/>
  <c r="C44" i="5"/>
  <c r="V49" i="15" s="1"/>
  <c r="G44" i="2"/>
  <c r="E41" i="2" a="1"/>
  <c r="E41" i="2" s="1"/>
  <c r="I41" i="2" s="1"/>
  <c r="F41" i="2"/>
  <c r="F41" i="5" s="1"/>
  <c r="U102" i="15" s="1"/>
  <c r="E29" i="2" a="1"/>
  <c r="E29" i="2" s="1"/>
  <c r="I29" i="2" s="1"/>
  <c r="F29" i="2"/>
  <c r="H46" i="2"/>
  <c r="H46" i="5" s="1"/>
  <c r="W107" i="15" s="1"/>
  <c r="D44" i="5"/>
  <c r="W49" i="15" s="1"/>
  <c r="H44" i="2"/>
  <c r="G46" i="2"/>
  <c r="G46" i="5" s="1"/>
  <c r="V107" i="15" s="1"/>
  <c r="B44" i="5"/>
  <c r="U49" i="15" s="1"/>
  <c r="F44" i="2"/>
  <c r="F44" i="5" s="1"/>
  <c r="U105" i="15" s="1"/>
  <c r="F46" i="2"/>
  <c r="F46" i="5" s="1"/>
  <c r="U107" i="15" s="1"/>
  <c r="B37" i="5"/>
  <c r="U42" i="15" s="1"/>
  <c r="E33" i="2" a="1"/>
  <c r="E33" i="2" s="1"/>
  <c r="I33" i="2" s="1"/>
  <c r="H45" i="5"/>
  <c r="W106" i="15" s="1"/>
  <c r="D45" i="5"/>
  <c r="W50" i="15" s="1"/>
  <c r="G45" i="5"/>
  <c r="V106" i="15" s="1"/>
  <c r="C45" i="5"/>
  <c r="V50" i="15" s="1"/>
  <c r="F45" i="5"/>
  <c r="U106" i="15" s="1"/>
  <c r="B45" i="5"/>
  <c r="U50" i="15" s="1"/>
  <c r="E46" i="2" a="1"/>
  <c r="E46" i="2" s="1"/>
  <c r="E46" i="5" s="1"/>
  <c r="X51" i="15" s="1"/>
  <c r="B41" i="5"/>
  <c r="U46" i="15" s="1"/>
  <c r="E19" i="2" a="1"/>
  <c r="E19" i="2" s="1"/>
  <c r="I19" i="2" s="1"/>
  <c r="E15" i="2" a="1"/>
  <c r="E15" i="2" s="1"/>
  <c r="I15" i="2" s="1"/>
  <c r="E11" i="2" a="1"/>
  <c r="E11" i="2" s="1"/>
  <c r="I11" i="2" s="1"/>
  <c r="E7" i="2" a="1"/>
  <c r="E7" i="2" s="1"/>
  <c r="I7" i="2" s="1"/>
  <c r="E31" i="2" a="1"/>
  <c r="E31" i="2" s="1"/>
  <c r="I31" i="2" s="1"/>
  <c r="E23" i="2" a="1"/>
  <c r="E23" i="2" s="1"/>
  <c r="I23" i="2" s="1"/>
  <c r="E44" i="2" a="1"/>
  <c r="E44" i="2" s="1"/>
  <c r="E40" i="2" a="1"/>
  <c r="E40" i="2" s="1"/>
  <c r="I40" i="2" s="1"/>
  <c r="E36" i="2" a="1"/>
  <c r="E36" i="2" s="1"/>
  <c r="I36" i="2" s="1"/>
  <c r="E32" i="2" a="1"/>
  <c r="E32" i="2" s="1"/>
  <c r="I32" i="2" s="1"/>
  <c r="E28" i="2" a="1"/>
  <c r="E28" i="2" s="1"/>
  <c r="I28" i="2" s="1"/>
  <c r="E24" i="2" a="1"/>
  <c r="E24" i="2" s="1"/>
  <c r="I24" i="2" s="1"/>
  <c r="E20" i="2" a="1"/>
  <c r="E20" i="2" s="1"/>
  <c r="I20" i="2" s="1"/>
  <c r="E16" i="2" a="1"/>
  <c r="E16" i="2" s="1"/>
  <c r="I16" i="2" s="1"/>
  <c r="E12" i="2" a="1"/>
  <c r="E12" i="2" s="1"/>
  <c r="I12" i="2" s="1"/>
  <c r="E8" i="2" a="1"/>
  <c r="E8" i="2" s="1"/>
  <c r="I8" i="2" s="1"/>
  <c r="E5" i="2" a="1"/>
  <c r="E5" i="2" s="1"/>
  <c r="I5" i="2" s="1"/>
  <c r="E27" i="2" a="1"/>
  <c r="E27" i="2" s="1"/>
  <c r="I27" i="2" s="1"/>
  <c r="E21" i="2" a="1"/>
  <c r="E21" i="2" s="1"/>
  <c r="I21" i="2" s="1"/>
  <c r="E17" i="2" a="1"/>
  <c r="E17" i="2" s="1"/>
  <c r="I17" i="2" s="1"/>
  <c r="E13" i="2" a="1"/>
  <c r="E13" i="2" s="1"/>
  <c r="I13" i="2" s="1"/>
  <c r="E9" i="2" a="1"/>
  <c r="E9" i="2" s="1"/>
  <c r="I9" i="2" s="1"/>
  <c r="E42" i="2" a="1"/>
  <c r="E42" i="2" s="1"/>
  <c r="I42" i="2" s="1"/>
  <c r="E38" i="2" a="1"/>
  <c r="E38" i="2" s="1"/>
  <c r="I38" i="2" s="1"/>
  <c r="E34" i="2" a="1"/>
  <c r="E34" i="2" s="1"/>
  <c r="I34" i="2" s="1"/>
  <c r="E30" i="2" a="1"/>
  <c r="E30" i="2" s="1"/>
  <c r="I30" i="2" s="1"/>
  <c r="E26" i="2" a="1"/>
  <c r="E26" i="2" s="1"/>
  <c r="I26" i="2" s="1"/>
  <c r="E22" i="2" a="1"/>
  <c r="E22" i="2" s="1"/>
  <c r="I22" i="2" s="1"/>
  <c r="E18" i="2" a="1"/>
  <c r="E18" i="2" s="1"/>
  <c r="I18" i="2" s="1"/>
  <c r="E14" i="2" a="1"/>
  <c r="E14" i="2" s="1"/>
  <c r="I14" i="2" s="1"/>
  <c r="E10" i="2" a="1"/>
  <c r="E10" i="2" s="1"/>
  <c r="I10" i="2" s="1"/>
  <c r="E6" i="2" a="1"/>
  <c r="E6" i="2" s="1"/>
  <c r="I6" i="2" s="1"/>
  <c r="E43" i="2" a="1"/>
  <c r="E43" i="2" s="1"/>
  <c r="I43" i="2" s="1"/>
  <c r="E39" i="2" a="1"/>
  <c r="E39" i="2" s="1"/>
  <c r="I39" i="2" s="1"/>
  <c r="E35" i="2" a="1"/>
  <c r="E35" i="2" s="1"/>
  <c r="I35" i="2" s="1"/>
  <c r="F35" i="5"/>
  <c r="U96" i="15" s="1"/>
  <c r="F39" i="5"/>
  <c r="U100" i="15" s="1"/>
  <c r="F34" i="5"/>
  <c r="U95" i="15" s="1"/>
  <c r="F43" i="5"/>
  <c r="U104" i="15" s="1"/>
  <c r="F42" i="5"/>
  <c r="U103" i="15" s="1"/>
  <c r="F38" i="5"/>
  <c r="U99" i="15" s="1"/>
  <c r="F36" i="5"/>
  <c r="U97" i="15" s="1"/>
  <c r="F40" i="5"/>
  <c r="U101" i="15" s="1"/>
  <c r="C3" i="5"/>
  <c r="H48" i="5" l="1"/>
  <c r="W109" i="15" s="1"/>
  <c r="G48" i="5"/>
  <c r="V109" i="15" s="1"/>
  <c r="F48" i="5"/>
  <c r="U109" i="15" s="1"/>
  <c r="I48" i="2"/>
  <c r="X53" i="15"/>
  <c r="I47" i="2"/>
  <c r="I47" i="5" s="1"/>
  <c r="X108" i="15" s="1"/>
  <c r="E45" i="5"/>
  <c r="X50" i="15" s="1"/>
  <c r="E44" i="5"/>
  <c r="X49" i="15" s="1"/>
  <c r="I44" i="2"/>
  <c r="I46" i="2"/>
  <c r="I46" i="5" s="1"/>
  <c r="X107" i="15" s="1"/>
  <c r="G3" i="5"/>
  <c r="I48" i="5" l="1"/>
  <c r="X109" i="15" s="1"/>
  <c r="B26" i="5"/>
  <c r="U31" i="15" s="1"/>
  <c r="F26" i="5"/>
  <c r="U87" i="15" s="1"/>
  <c r="C19" i="5"/>
  <c r="V24" i="15" s="1"/>
  <c r="G19" i="5"/>
  <c r="V80" i="15" s="1"/>
  <c r="F10" i="5"/>
  <c r="U71" i="15" s="1"/>
  <c r="B10" i="5"/>
  <c r="U15" i="15" s="1"/>
  <c r="D13" i="5"/>
  <c r="H13" i="5"/>
  <c r="F17" i="5"/>
  <c r="U78" i="15" s="1"/>
  <c r="B17" i="5"/>
  <c r="U22" i="15" s="1"/>
  <c r="C42" i="5"/>
  <c r="V47" i="15" s="1"/>
  <c r="G42" i="5"/>
  <c r="V103" i="15" s="1"/>
  <c r="C11" i="5"/>
  <c r="G11" i="5"/>
  <c r="C20" i="5"/>
  <c r="V25" i="15" s="1"/>
  <c r="G20" i="5"/>
  <c r="V81" i="15" s="1"/>
  <c r="F27" i="5"/>
  <c r="U88" i="15" s="1"/>
  <c r="B27" i="5"/>
  <c r="U32" i="15" s="1"/>
  <c r="B12" i="5"/>
  <c r="U17" i="15" s="1"/>
  <c r="F12" i="5"/>
  <c r="U73" i="15" s="1"/>
  <c r="C18" i="5"/>
  <c r="V23" i="15" s="1"/>
  <c r="G18" i="5"/>
  <c r="V79" i="15" s="1"/>
  <c r="D30" i="5"/>
  <c r="W35" i="15" s="1"/>
  <c r="H30" i="5"/>
  <c r="W91" i="15" s="1"/>
  <c r="B28" i="5"/>
  <c r="U33" i="15" s="1"/>
  <c r="F28" i="5"/>
  <c r="U89" i="15" s="1"/>
  <c r="F22" i="5"/>
  <c r="U83" i="15" s="1"/>
  <c r="B22" i="5"/>
  <c r="U27" i="15" s="1"/>
  <c r="F31" i="5"/>
  <c r="U92" i="15" s="1"/>
  <c r="B31" i="5"/>
  <c r="U36" i="15" s="1"/>
  <c r="D37" i="5"/>
  <c r="W42" i="15" s="1"/>
  <c r="H37" i="5"/>
  <c r="W98" i="15" s="1"/>
  <c r="F7" i="5"/>
  <c r="U68" i="15" s="1"/>
  <c r="B7" i="5"/>
  <c r="U12" i="15" s="1"/>
  <c r="F32" i="5"/>
  <c r="U93" i="15" s="1"/>
  <c r="B32" i="5"/>
  <c r="U37" i="15" s="1"/>
  <c r="C35" i="5"/>
  <c r="V40" i="15" s="1"/>
  <c r="G35" i="5"/>
  <c r="V96" i="15" s="1"/>
  <c r="G44" i="5"/>
  <c r="V105" i="15" s="1"/>
  <c r="D29" i="5"/>
  <c r="W34" i="15" s="1"/>
  <c r="H29" i="5"/>
  <c r="W90" i="15" s="1"/>
  <c r="D20" i="5"/>
  <c r="W25" i="15" s="1"/>
  <c r="H20" i="5"/>
  <c r="W81" i="15" s="1"/>
  <c r="D5" i="5"/>
  <c r="H5" i="5"/>
  <c r="C30" i="5"/>
  <c r="V35" i="15" s="1"/>
  <c r="G30" i="5"/>
  <c r="V91" i="15" s="1"/>
  <c r="B29" i="5"/>
  <c r="U34" i="15" s="1"/>
  <c r="F29" i="5"/>
  <c r="U90" i="15" s="1"/>
  <c r="C9" i="5"/>
  <c r="G9" i="5"/>
  <c r="C43" i="5"/>
  <c r="V48" i="15" s="1"/>
  <c r="G43" i="5"/>
  <c r="V104" i="15" s="1"/>
  <c r="C40" i="5"/>
  <c r="V45" i="15" s="1"/>
  <c r="G40" i="5"/>
  <c r="V101" i="15" s="1"/>
  <c r="C31" i="5"/>
  <c r="V36" i="15" s="1"/>
  <c r="G31" i="5"/>
  <c r="V92" i="15" s="1"/>
  <c r="C16" i="5"/>
  <c r="V21" i="15" s="1"/>
  <c r="G16" i="5"/>
  <c r="V77" i="15" s="1"/>
  <c r="D28" i="5"/>
  <c r="W33" i="15" s="1"/>
  <c r="H28" i="5"/>
  <c r="W89" i="15" s="1"/>
  <c r="D10" i="5"/>
  <c r="H10" i="5"/>
  <c r="F14" i="5"/>
  <c r="U75" i="15" s="1"/>
  <c r="B14" i="5"/>
  <c r="U19" i="15" s="1"/>
  <c r="D41" i="5"/>
  <c r="W46" i="15" s="1"/>
  <c r="H41" i="5"/>
  <c r="W102" i="15" s="1"/>
  <c r="C8" i="5"/>
  <c r="G8" i="5"/>
  <c r="D17" i="5"/>
  <c r="H17" i="5"/>
  <c r="F24" i="5"/>
  <c r="U85" i="15" s="1"/>
  <c r="B24" i="5"/>
  <c r="U29" i="15" s="1"/>
  <c r="B9" i="5"/>
  <c r="U14" i="15" s="1"/>
  <c r="C41" i="5"/>
  <c r="V46" i="15" s="1"/>
  <c r="G41" i="5"/>
  <c r="V102" i="15" s="1"/>
  <c r="D27" i="5"/>
  <c r="W32" i="15" s="1"/>
  <c r="H27" i="5"/>
  <c r="W88" i="15" s="1"/>
  <c r="F19" i="5"/>
  <c r="U80" i="15" s="1"/>
  <c r="B19" i="5"/>
  <c r="U24" i="15" s="1"/>
  <c r="G28" i="5"/>
  <c r="V89" i="15" s="1"/>
  <c r="C28" i="5"/>
  <c r="V33" i="15" s="1"/>
  <c r="D34" i="5"/>
  <c r="W39" i="15" s="1"/>
  <c r="H34" i="5"/>
  <c r="W95" i="15" s="1"/>
  <c r="C7" i="5"/>
  <c r="G7" i="5"/>
  <c r="F21" i="5"/>
  <c r="U82" i="15" s="1"/>
  <c r="B21" i="5"/>
  <c r="U26" i="15" s="1"/>
  <c r="C32" i="5"/>
  <c r="V37" i="15" s="1"/>
  <c r="G32" i="5"/>
  <c r="V93" i="15" s="1"/>
  <c r="D38" i="5"/>
  <c r="W43" i="15" s="1"/>
  <c r="H38" i="5"/>
  <c r="W99" i="15" s="1"/>
  <c r="D26" i="5"/>
  <c r="W31" i="15" s="1"/>
  <c r="H26" i="5"/>
  <c r="W87" i="15" s="1"/>
  <c r="D14" i="5"/>
  <c r="H14" i="5"/>
  <c r="D39" i="5"/>
  <c r="W44" i="15" s="1"/>
  <c r="H39" i="5"/>
  <c r="W100" i="15" s="1"/>
  <c r="C27" i="5"/>
  <c r="V32" i="15" s="1"/>
  <c r="G27" i="5"/>
  <c r="V88" i="15" s="1"/>
  <c r="G36" i="5"/>
  <c r="V97" i="15" s="1"/>
  <c r="C36" i="5"/>
  <c r="V41" i="15" s="1"/>
  <c r="C6" i="5"/>
  <c r="G6" i="5"/>
  <c r="F18" i="5"/>
  <c r="U79" i="15" s="1"/>
  <c r="B18" i="5"/>
  <c r="U23" i="15" s="1"/>
  <c r="D9" i="5"/>
  <c r="H9" i="5"/>
  <c r="C37" i="5"/>
  <c r="V42" i="15" s="1"/>
  <c r="G37" i="5"/>
  <c r="V98" i="15" s="1"/>
  <c r="C25" i="5"/>
  <c r="V30" i="15" s="1"/>
  <c r="G25" i="5"/>
  <c r="V86" i="15" s="1"/>
  <c r="C13" i="5"/>
  <c r="V18" i="15" s="1"/>
  <c r="G13" i="5"/>
  <c r="V74" i="15" s="1"/>
  <c r="D25" i="5"/>
  <c r="W30" i="15" s="1"/>
  <c r="H25" i="5"/>
  <c r="W86" i="15" s="1"/>
  <c r="D23" i="5"/>
  <c r="W28" i="15" s="1"/>
  <c r="H23" i="5"/>
  <c r="W84" i="15" s="1"/>
  <c r="F11" i="5"/>
  <c r="U72" i="15" s="1"/>
  <c r="B11" i="5"/>
  <c r="U16" i="15" s="1"/>
  <c r="C17" i="5"/>
  <c r="G17" i="5"/>
  <c r="C5" i="5"/>
  <c r="G5" i="5"/>
  <c r="B33" i="5"/>
  <c r="U38" i="15" s="1"/>
  <c r="F33" i="5"/>
  <c r="U94" i="15" s="1"/>
  <c r="C10" i="5"/>
  <c r="G10" i="5"/>
  <c r="F6" i="5"/>
  <c r="U67" i="15" s="1"/>
  <c r="B6" i="5"/>
  <c r="U11" i="15" s="1"/>
  <c r="D36" i="5"/>
  <c r="W41" i="15" s="1"/>
  <c r="H36" i="5"/>
  <c r="W97" i="15" s="1"/>
  <c r="D24" i="5"/>
  <c r="W29" i="15" s="1"/>
  <c r="H24" i="5"/>
  <c r="W85" i="15" s="1"/>
  <c r="B16" i="5"/>
  <c r="U21" i="15" s="1"/>
  <c r="F16" i="5"/>
  <c r="U77" i="15" s="1"/>
  <c r="D43" i="5"/>
  <c r="W48" i="15" s="1"/>
  <c r="H43" i="5"/>
  <c r="W104" i="15" s="1"/>
  <c r="D31" i="5"/>
  <c r="W36" i="15" s="1"/>
  <c r="H31" i="5"/>
  <c r="W92" i="15" s="1"/>
  <c r="D22" i="5"/>
  <c r="W27" i="15" s="1"/>
  <c r="H22" i="5"/>
  <c r="W83" i="15" s="1"/>
  <c r="B23" i="5"/>
  <c r="U28" i="15" s="1"/>
  <c r="F23" i="5"/>
  <c r="U84" i="15" s="1"/>
  <c r="C29" i="5"/>
  <c r="V34" i="15" s="1"/>
  <c r="G29" i="5"/>
  <c r="V90" i="15" s="1"/>
  <c r="D35" i="5"/>
  <c r="W40" i="15" s="1"/>
  <c r="H35" i="5"/>
  <c r="W96" i="15" s="1"/>
  <c r="B13" i="5"/>
  <c r="U18" i="15" s="1"/>
  <c r="F13" i="5"/>
  <c r="U74" i="15" s="1"/>
  <c r="D11" i="5"/>
  <c r="H11" i="5"/>
  <c r="G39" i="5"/>
  <c r="V100" i="15" s="1"/>
  <c r="C39" i="5"/>
  <c r="V44" i="15" s="1"/>
  <c r="C24" i="5"/>
  <c r="V29" i="15" s="1"/>
  <c r="G24" i="5"/>
  <c r="V85" i="15" s="1"/>
  <c r="C15" i="5"/>
  <c r="V20" i="15" s="1"/>
  <c r="G15" i="5"/>
  <c r="V76" i="15" s="1"/>
  <c r="D21" i="5"/>
  <c r="W26" i="15" s="1"/>
  <c r="H21" i="5"/>
  <c r="W82" i="15" s="1"/>
  <c r="D15" i="5"/>
  <c r="H15" i="5"/>
  <c r="C22" i="5"/>
  <c r="V27" i="15" s="1"/>
  <c r="G22" i="5"/>
  <c r="V83" i="15" s="1"/>
  <c r="F5" i="5"/>
  <c r="U66" i="15" s="1"/>
  <c r="B5" i="5"/>
  <c r="U10" i="15" s="1"/>
  <c r="D19" i="5"/>
  <c r="W24" i="15" s="1"/>
  <c r="H19" i="5"/>
  <c r="W80" i="15" s="1"/>
  <c r="B20" i="5"/>
  <c r="U25" i="15" s="1"/>
  <c r="F20" i="5"/>
  <c r="U81" i="15" s="1"/>
  <c r="F8" i="5"/>
  <c r="U69" i="15" s="1"/>
  <c r="B8" i="5"/>
  <c r="U13" i="15" s="1"/>
  <c r="C14" i="5"/>
  <c r="V19" i="15" s="1"/>
  <c r="G14" i="5"/>
  <c r="V75" i="15" s="1"/>
  <c r="H44" i="5"/>
  <c r="W105" i="15" s="1"/>
  <c r="B30" i="5"/>
  <c r="U35" i="15" s="1"/>
  <c r="F30" i="5"/>
  <c r="U91" i="15" s="1"/>
  <c r="B15" i="5"/>
  <c r="U20" i="15" s="1"/>
  <c r="F15" i="5"/>
  <c r="U76" i="15" s="1"/>
  <c r="D42" i="5"/>
  <c r="W47" i="15" s="1"/>
  <c r="H42" i="5"/>
  <c r="W103" i="15" s="1"/>
  <c r="D33" i="5"/>
  <c r="W38" i="15" s="1"/>
  <c r="H33" i="5"/>
  <c r="W94" i="15" s="1"/>
  <c r="H18" i="5"/>
  <c r="D18" i="5"/>
  <c r="W23" i="15" s="1"/>
  <c r="H6" i="5"/>
  <c r="D6" i="5"/>
  <c r="B25" i="5"/>
  <c r="U30" i="15" s="1"/>
  <c r="F25" i="5"/>
  <c r="U86" i="15" s="1"/>
  <c r="C26" i="5"/>
  <c r="V31" i="15" s="1"/>
  <c r="G26" i="5"/>
  <c r="V87" i="15" s="1"/>
  <c r="D40" i="5"/>
  <c r="W45" i="15" s="1"/>
  <c r="H40" i="5"/>
  <c r="W101" i="15" s="1"/>
  <c r="D12" i="5"/>
  <c r="H12" i="5"/>
  <c r="D16" i="5"/>
  <c r="H16" i="5"/>
  <c r="C38" i="5"/>
  <c r="V43" i="15" s="1"/>
  <c r="G38" i="5"/>
  <c r="V99" i="15" s="1"/>
  <c r="C34" i="5"/>
  <c r="V39" i="15" s="1"/>
  <c r="G34" i="5"/>
  <c r="V95" i="15" s="1"/>
  <c r="D32" i="5"/>
  <c r="W37" i="15" s="1"/>
  <c r="H32" i="5"/>
  <c r="W93" i="15" s="1"/>
  <c r="G23" i="5"/>
  <c r="V84" i="15" s="1"/>
  <c r="C23" i="5"/>
  <c r="V28" i="15" s="1"/>
  <c r="D8" i="5"/>
  <c r="H8" i="5"/>
  <c r="C33" i="5"/>
  <c r="V38" i="15" s="1"/>
  <c r="G33" i="5"/>
  <c r="V94" i="15" s="1"/>
  <c r="C21" i="5"/>
  <c r="V26" i="15" s="1"/>
  <c r="G21" i="5"/>
  <c r="V82" i="15" s="1"/>
  <c r="C12" i="5"/>
  <c r="G12" i="5"/>
  <c r="D7" i="5"/>
  <c r="H7" i="5"/>
  <c r="I30" i="5" l="1"/>
  <c r="X91" i="15" s="1"/>
  <c r="E30" i="5"/>
  <c r="X35" i="15" s="1"/>
  <c r="I15" i="5"/>
  <c r="X76" i="15" s="1"/>
  <c r="E15" i="5"/>
  <c r="X20" i="15" s="1"/>
  <c r="I38" i="5"/>
  <c r="X99" i="15" s="1"/>
  <c r="E38" i="5"/>
  <c r="X43" i="15" s="1"/>
  <c r="E5" i="5"/>
  <c r="X10" i="15" s="1"/>
  <c r="I5" i="5"/>
  <c r="X66" i="15" s="1"/>
  <c r="I40" i="5"/>
  <c r="X101" i="15" s="1"/>
  <c r="E40" i="5"/>
  <c r="X45" i="15" s="1"/>
  <c r="I28" i="5"/>
  <c r="X89" i="15" s="1"/>
  <c r="E28" i="5"/>
  <c r="X33" i="15" s="1"/>
  <c r="I42" i="5"/>
  <c r="X103" i="15" s="1"/>
  <c r="E42" i="5"/>
  <c r="X47" i="15" s="1"/>
  <c r="I6" i="5"/>
  <c r="X67" i="15" s="1"/>
  <c r="E6" i="5"/>
  <c r="X11" i="15" s="1"/>
  <c r="I21" i="5"/>
  <c r="X82" i="15" s="1"/>
  <c r="E21" i="5"/>
  <c r="X26" i="15" s="1"/>
  <c r="I9" i="5"/>
  <c r="X70" i="15" s="1"/>
  <c r="E9" i="5"/>
  <c r="X14" i="15" s="1"/>
  <c r="I32" i="5"/>
  <c r="X93" i="15" s="1"/>
  <c r="E32" i="5"/>
  <c r="X37" i="15" s="1"/>
  <c r="I27" i="5"/>
  <c r="X88" i="15" s="1"/>
  <c r="E27" i="5"/>
  <c r="X32" i="15" s="1"/>
  <c r="I23" i="5"/>
  <c r="X84" i="15" s="1"/>
  <c r="E23" i="5"/>
  <c r="X28" i="15" s="1"/>
  <c r="I19" i="5"/>
  <c r="X80" i="15" s="1"/>
  <c r="E19" i="5"/>
  <c r="X24" i="15" s="1"/>
  <c r="I29" i="5"/>
  <c r="X90" i="15" s="1"/>
  <c r="E29" i="5"/>
  <c r="X34" i="15" s="1"/>
  <c r="I10" i="5"/>
  <c r="X71" i="15" s="1"/>
  <c r="E10" i="5"/>
  <c r="X15" i="15" s="1"/>
  <c r="I20" i="5"/>
  <c r="X81" i="15" s="1"/>
  <c r="E20" i="5"/>
  <c r="X25" i="15" s="1"/>
  <c r="I36" i="5"/>
  <c r="X97" i="15" s="1"/>
  <c r="E36" i="5"/>
  <c r="X41" i="15" s="1"/>
  <c r="I43" i="5"/>
  <c r="X104" i="15" s="1"/>
  <c r="E43" i="5"/>
  <c r="X48" i="15" s="1"/>
  <c r="I31" i="5"/>
  <c r="X92" i="15" s="1"/>
  <c r="E31" i="5"/>
  <c r="X36" i="15" s="1"/>
  <c r="I17" i="5"/>
  <c r="X78" i="15" s="1"/>
  <c r="E17" i="5"/>
  <c r="X22" i="15" s="1"/>
  <c r="I16" i="5"/>
  <c r="X77" i="15" s="1"/>
  <c r="E16" i="5"/>
  <c r="X21" i="15" s="1"/>
  <c r="I25" i="5"/>
  <c r="X86" i="15" s="1"/>
  <c r="E25" i="5"/>
  <c r="X30" i="15" s="1"/>
  <c r="I34" i="5"/>
  <c r="X95" i="15" s="1"/>
  <c r="E34" i="5"/>
  <c r="X39" i="15" s="1"/>
  <c r="I39" i="5"/>
  <c r="X100" i="15" s="1"/>
  <c r="E39" i="5"/>
  <c r="X44" i="15" s="1"/>
  <c r="I7" i="5"/>
  <c r="X68" i="15" s="1"/>
  <c r="E7" i="5"/>
  <c r="X12" i="15" s="1"/>
  <c r="I22" i="5"/>
  <c r="X83" i="15" s="1"/>
  <c r="E22" i="5"/>
  <c r="X27" i="15" s="1"/>
  <c r="I18" i="5"/>
  <c r="X79" i="15" s="1"/>
  <c r="E18" i="5"/>
  <c r="X23" i="15" s="1"/>
  <c r="I44" i="5"/>
  <c r="X105" i="15" s="1"/>
  <c r="I33" i="5"/>
  <c r="X94" i="15" s="1"/>
  <c r="E33" i="5"/>
  <c r="X38" i="15" s="1"/>
  <c r="I14" i="5"/>
  <c r="X75" i="15" s="1"/>
  <c r="E14" i="5"/>
  <c r="X19" i="15" s="1"/>
  <c r="I11" i="5"/>
  <c r="X72" i="15" s="1"/>
  <c r="E11" i="5"/>
  <c r="X16" i="15" s="1"/>
  <c r="I24" i="5"/>
  <c r="X85" i="15" s="1"/>
  <c r="E24" i="5"/>
  <c r="X29" i="15" s="1"/>
  <c r="I35" i="5"/>
  <c r="X96" i="15" s="1"/>
  <c r="E35" i="5"/>
  <c r="X40" i="15" s="1"/>
  <c r="I26" i="5"/>
  <c r="X87" i="15" s="1"/>
  <c r="E26" i="5"/>
  <c r="X31" i="15" s="1"/>
  <c r="I13" i="5"/>
  <c r="X74" i="15" s="1"/>
  <c r="E13" i="5"/>
  <c r="X18" i="15" s="1"/>
  <c r="I8" i="5"/>
  <c r="X69" i="15" s="1"/>
  <c r="E8" i="5"/>
  <c r="X13" i="15" s="1"/>
  <c r="I37" i="5"/>
  <c r="X98" i="15" s="1"/>
  <c r="E37" i="5"/>
  <c r="X42" i="15" s="1"/>
  <c r="I41" i="5"/>
  <c r="X102" i="15" s="1"/>
  <c r="E41" i="5"/>
  <c r="X46" i="15" s="1"/>
  <c r="I12" i="5"/>
  <c r="X73" i="15" s="1"/>
  <c r="E12" i="5"/>
  <c r="X17" i="15" s="1"/>
  <c r="B60" i="15" l="1"/>
  <c r="B4" i="15"/>
  <c r="B1" i="1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<sst xmlns="http://schemas.openxmlformats.org/spreadsheetml/2006/main" count="1872" uniqueCount="167">
  <si>
    <t>Fire and rescue incident statistics</t>
  </si>
  <si>
    <t>Table 0501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</si>
  <si>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</si>
  <si>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</si>
  <si>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</si>
  <si>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</si>
  <si>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</si>
  <si>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</si>
  <si>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</si>
  <si>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29 January 2026</t>
  </si>
  <si>
    <t>Upcoming date</t>
  </si>
  <si>
    <t>TBC</t>
  </si>
  <si>
    <t>Datacut date</t>
  </si>
  <si>
    <t>25 November 2025</t>
  </si>
  <si>
    <t>Responsible statistician</t>
  </si>
  <si>
    <t>Ollie Gee</t>
  </si>
  <si>
    <t>year ending month</t>
  </si>
  <si>
    <t>September</t>
  </si>
  <si>
    <t xml:space="preserve">year    </t>
  </si>
  <si>
    <t xml:space="preserve">financial year </t>
  </si>
  <si>
    <t>2025/26</t>
  </si>
  <si>
    <t>copyright year</t>
  </si>
  <si>
    <t xml:space="preserve">To access data tables, select the table number or tabs. </t>
  </si>
  <si>
    <t>Cover sheet</t>
  </si>
  <si>
    <t>Sheet</t>
  </si>
  <si>
    <t>Title</t>
  </si>
  <si>
    <t>Detail</t>
  </si>
  <si>
    <t>Period covered</t>
  </si>
  <si>
    <t>Accredited Official Statistics?</t>
  </si>
  <si>
    <t>Data - victims</t>
  </si>
  <si>
    <t>Raw data for fatalities and non-fatal casualties in fires for the main data tables</t>
  </si>
  <si>
    <t>Provides the raw data for the main data table.</t>
  </si>
  <si>
    <t>1981/82 to 2024/25</t>
  </si>
  <si>
    <t>Yes</t>
  </si>
  <si>
    <t>Data - population</t>
  </si>
  <si>
    <t>Population figures by country</t>
  </si>
  <si>
    <t xml:space="preserve">Shows the mid-year population estimate for each nation from the Office for National Statistics used in the rate calculations in the 'FIRE0501' worksheet. </t>
  </si>
  <si>
    <t>1971/72 to 2023/24</t>
  </si>
  <si>
    <t>FIRE0501</t>
  </si>
  <si>
    <t>Fatalities and non-fatal casualties by nation and population</t>
  </si>
  <si>
    <t xml:space="preserve">Shows the number of fire-related fatalities and non-fatal casualties for financial years. </t>
  </si>
  <si>
    <t>COUNTRY</t>
  </si>
  <si>
    <t>FINANCIAL_YEAR</t>
  </si>
  <si>
    <t>VICTIM_TYPE</t>
  </si>
  <si>
    <t>TOTAL_VICTIMS</t>
  </si>
  <si>
    <t>England</t>
  </si>
  <si>
    <t>2010/11</t>
  </si>
  <si>
    <t>Total fire-related fatalities</t>
  </si>
  <si>
    <t>First aid</t>
  </si>
  <si>
    <t>Precautionary checks</t>
  </si>
  <si>
    <t>Hospital severe</t>
  </si>
  <si>
    <t>Hospital slight</t>
  </si>
  <si>
    <t>2011/12</t>
  </si>
  <si>
    <t>2012/13</t>
  </si>
  <si>
    <t>2013/14</t>
  </si>
  <si>
    <t>2014/15</t>
  </si>
  <si>
    <t>2015/16</t>
  </si>
  <si>
    <t>2016/17</t>
  </si>
  <si>
    <t>2017/18</t>
  </si>
  <si>
    <t>2018/19</t>
  </si>
  <si>
    <t>2019/20</t>
  </si>
  <si>
    <t>2020/21</t>
  </si>
  <si>
    <t>2021/22</t>
  </si>
  <si>
    <t>2022/23</t>
  </si>
  <si>
    <t>2023/24</t>
  </si>
  <si>
    <t>2024/25</t>
  </si>
  <si>
    <t>1981/82</t>
  </si>
  <si>
    <t>Total non-fatal casualties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</si>
  <si>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</si>
  <si>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</si>
  <si>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</si>
  <si>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</si>
  <si>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</si>
  <si>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</si>
  <si>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</si>
  <si>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</si>
  <si>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</si>
  <si>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</si>
  <si>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</si>
  <si>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</si>
  <si>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</si>
  <si>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</si>
  <si>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</si>
  <si>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</si>
  <si>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</si>
  <si>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</si>
  <si>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</si>
  <si>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</si>
  <si>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Total casualties requiring hospital treatment</t>
  </si>
  <si>
    <t>2002/03</t>
  </si>
  <si>
    <t>2003/04</t>
  </si>
  <si>
    <t>2004/05</t>
  </si>
  <si>
    <t>2005/06</t>
  </si>
  <si>
    <t>2006/07</t>
  </si>
  <si>
    <t>2007/08</t>
  </si>
  <si>
    <t>2008/09</t>
  </si>
  <si>
    <t>2009/10</t>
  </si>
  <si>
    <t>Great Britain</t>
  </si>
  <si>
    <t>Scotland</t>
  </si>
  <si>
    <t>Wales</t>
  </si>
  <si>
    <t>CALENDAR_YEAR</t>
  </si>
  <si>
    <t>TOTAL_POPULATION</t>
  </si>
  <si>
    <t>1971/72</t>
  </si>
  <si>
    <t>1972/73</t>
  </si>
  <si>
    <t>1973/74</t>
  </si>
  <si>
    <t>1974/75</t>
  </si>
  <si>
    <t>1975/76</t>
  </si>
  <si>
    <t>1976/77</t>
  </si>
  <si>
    <t>1977/78</t>
  </si>
  <si>
    <t>Population</t>
  </si>
  <si>
    <t>Year</t>
  </si>
  <si>
    <t>Check</t>
  </si>
  <si>
    <r>
      <t>FIRE STATISTICS TABLE 0501: Fatalities</t>
    </r>
    <r>
      <rPr>
        <b/>
        <vertAlign val="superscript"/>
        <sz val="12"/>
        <rFont val="Arial Black"/>
        <family val="2"/>
      </rPr>
      <t>1</t>
    </r>
    <r>
      <rPr>
        <b/>
        <sz val="12"/>
        <rFont val="Arial Black"/>
        <family val="2"/>
      </rPr>
      <t xml:space="preserve"> and non-fatal casualties</t>
    </r>
    <r>
      <rPr>
        <b/>
        <vertAlign val="superscript"/>
        <sz val="12"/>
        <rFont val="Arial Black"/>
        <family val="2"/>
      </rPr>
      <t>2,3</t>
    </r>
    <r>
      <rPr>
        <b/>
        <sz val="12"/>
        <rFont val="Arial Black"/>
        <family val="2"/>
      </rPr>
      <t xml:space="preserve"> by nation and population</t>
    </r>
    <r>
      <rPr>
        <b/>
        <vertAlign val="superscript"/>
        <sz val="12"/>
        <rFont val="Arial Black"/>
        <family val="2"/>
      </rPr>
      <t>4</t>
    </r>
  </si>
  <si>
    <r>
      <t>Please select fatalities</t>
    </r>
    <r>
      <rPr>
        <b/>
        <vertAlign val="superscript"/>
        <sz val="12"/>
        <color theme="1"/>
        <rFont val="Arial"/>
        <family val="2"/>
      </rPr>
      <t>1</t>
    </r>
    <r>
      <rPr>
        <b/>
        <sz val="12"/>
        <color theme="1"/>
        <rFont val="Arial"/>
        <family val="2"/>
      </rPr>
      <t xml:space="preserve"> or non-fatal casualties</t>
    </r>
    <r>
      <rPr>
        <b/>
        <vertAlign val="superscript"/>
        <sz val="12"/>
        <color theme="1"/>
        <rFont val="Arial"/>
        <family val="2"/>
      </rPr>
      <t>2,3</t>
    </r>
    <r>
      <rPr>
        <b/>
        <sz val="12"/>
        <color theme="1"/>
        <rFont val="Arial"/>
        <family val="2"/>
      </rPr>
      <t xml:space="preserve"> from the drop down list in the box below:</t>
    </r>
  </si>
  <si>
    <r>
      <t>England</t>
    </r>
    <r>
      <rPr>
        <b/>
        <vertAlign val="superscript"/>
        <sz val="12"/>
        <color theme="1"/>
        <rFont val="Arial"/>
        <family val="2"/>
      </rPr>
      <t>5</t>
    </r>
  </si>
  <si>
    <r>
      <t>Scotland</t>
    </r>
    <r>
      <rPr>
        <b/>
        <vertAlign val="superscript"/>
        <sz val="12"/>
        <color theme="1"/>
        <rFont val="Arial"/>
        <family val="2"/>
      </rPr>
      <t>6</t>
    </r>
  </si>
  <si>
    <r>
      <t>Wales</t>
    </r>
    <r>
      <rPr>
        <b/>
        <vertAlign val="superscript"/>
        <sz val="12"/>
        <color theme="1"/>
        <rFont val="Arial"/>
        <family val="2"/>
      </rPr>
      <t>7</t>
    </r>
  </si>
  <si>
    <t>Footnotes</t>
  </si>
  <si>
    <t xml:space="preserve">1 Includes fatalities marked as "fire-related" but excludes fatalities marked as "not fire-related". Those where the role of fire in the fatality was "not known" </t>
  </si>
  <si>
    <t>are included in "fire-related". Fire-related fatalities are those that would not have otherwise occurred had there not been a fire.</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</si>
  <si>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</si>
  <si>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</si>
  <si>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</si>
  <si>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</si>
  <si>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</si>
  <si>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For more detailed technical definitions of non-fatal casualties, see the Fire Statistics Definitions document. </t>
  </si>
  <si>
    <t>4 Using Office for National Statistics mid year population estimates that fall in the relevant financial year.</t>
  </si>
  <si>
    <t>6 Figures for Scotland are from the latest statistical release, published by the Scottish Fire and Rescue Service on 31 October 2025. This included data received by 10 September 2025.</t>
  </si>
  <si>
    <t>7 Figures for Wales are from the latest statistical release, published by the Welsh Government on 17 December 2025.</t>
  </si>
  <si>
    <t>Note on 1990 to 1993:</t>
  </si>
  <si>
    <t>Scotland figures are for calendar years (1990, 1991, 1992, 1993) rather than financial years.</t>
  </si>
  <si>
    <t>Note on 2002/03:</t>
  </si>
  <si>
    <t>Data shown does not include incidents that occurred during national industrial action in November 2002, January 2003 and February 2003.</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</si>
  <si>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</si>
  <si>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</si>
  <si>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</si>
  <si>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Note on Suffolk in 2024/25:</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</si>
  <si>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</si>
  <si>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</si>
  <si>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</si>
  <si>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</si>
  <si>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</si>
  <si>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</si>
  <si>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</si>
  <si>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</si>
  <si>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</si>
  <si>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</si>
  <si>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</si>
  <si>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</si>
  <si>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</si>
  <si>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</si>
  <si>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QA</t>
  </si>
  <si>
    <t>Check total fires numbers</t>
  </si>
  <si>
    <t>(blank)</t>
  </si>
  <si>
    <t>Sum of TOTAL_VICTIMS</t>
  </si>
  <si>
    <t>Column Labels</t>
  </si>
  <si>
    <t>Row Labels</t>
  </si>
  <si>
    <t>Grand Total</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</si>
  <si>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</si>
  <si>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</si>
  <si>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</si>
  <si>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2026/27</t>
  </si>
  <si>
    <t>2027/28</t>
  </si>
  <si>
    <t>2028/29</t>
  </si>
  <si>
    <t>2029/30</t>
  </si>
  <si>
    <t>Check total fires per 1 million people numbers</t>
  </si>
  <si>
    <t>Sum of TOTAL_POPULATION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</si>
</sst>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 #,##0_-;_-* &quot;-&quot;??_-;_-@_-"/>
    <numFmt numFmtId="165" formatCode="_(* #,##0_);_(* \(#,##0\);_(* &quot;-&quot;??_);_(@_)"/>
  </numFmts>
  <fonts count="44">
    <font>
      <sz val="11"/>
      <color theme="1"/>
      <name val="Calibri"/>
      <family val="2"/>
      <scheme val="minor"/>
    </font>
    <font>
      <sz val="11"/>
      <color theme="1"/>
      <name val="Calibri"/>
      <family val="2"/>
      <scheme val="minor"/>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sz val="10"/>
      <color theme="1"/>
      <name val="Calibri"/>
      <family val="2"/>
      <scheme val="minor"/>
    </font>
    <font>
      <u/>
      <sz val="11"/>
      <color theme="10"/>
      <name val="Calibri"/>
      <family val="2"/>
      <scheme val="minor"/>
    </font>
    <font>
      <sz val="10"/>
      <color rgb="FF000000"/>
      <name val="Arial"/>
      <family val="2"/>
    </font>
    <font>
      <sz val="12"/>
      <color theme="1"/>
      <name val="Arial"/>
      <family val="2"/>
    </font>
    <font>
      <u/>
      <sz val="8.5"/>
      <color indexed="12"/>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u/>
      <sz val="9"/>
      <color rgb="FF0000FF"/>
      <name val="Arial"/>
      <family val="2"/>
    </font>
    <font>
      <sz val="11"/>
      <color rgb="FF000000"/>
      <name val="Arial"/>
      <family val="2"/>
    </font>
    <font>
      <b/>
      <sz val="11"/>
      <name val="Arial Black"/>
      <family val="2"/>
    </font>
    <font>
      <u/>
      <sz val="10"/>
      <color indexed="12"/>
      <name val="Arial"/>
      <family val="2"/>
    </font>
    <font>
      <sz val="12"/>
      <name val="Arial"/>
      <family val="2"/>
    </font>
    <font>
      <sz val="11"/>
      <color theme="0" tint="-0.249977111117893"/>
      <name val="Calibri"/>
      <family val="2"/>
      <scheme val="minor"/>
    </font>
    <font>
      <b/>
      <sz val="11"/>
      <color theme="0" tint="-0.249977111117893"/>
      <name val="Calibri"/>
      <family val="2"/>
      <scheme val="minor"/>
    </font>
    <font>
      <b/>
      <sz val="12"/>
      <color theme="1"/>
      <name val="Arial"/>
      <family val="2"/>
    </font>
    <font>
      <b/>
      <vertAlign val="superscript"/>
      <sz val="12"/>
      <color theme="1"/>
      <name val="Arial"/>
      <family val="2"/>
    </font>
    <font>
      <sz val="12"/>
      <color indexed="8"/>
      <name val="Arial"/>
      <family val="2"/>
    </font>
    <font>
      <sz val="12"/>
      <color theme="0"/>
      <name val="Arial"/>
      <family val="2"/>
    </font>
    <font>
      <b/>
      <sz val="12"/>
      <name val="Arial"/>
      <family val="2"/>
    </font>
    <font>
      <b/>
      <sz val="12"/>
      <name val="Arial Black"/>
      <family val="2"/>
    </font>
    <font>
      <b/>
      <vertAlign val="superscript"/>
      <sz val="12"/>
      <name val="Arial Black"/>
      <family val="2"/>
    </font>
    <font>
      <i/>
      <sz val="11"/>
      <color rgb="FFFF0000"/>
      <name val="Calibri"/>
      <family val="2"/>
      <scheme val="minor"/>
    </font>
    <font>
      <sz val="8"/>
      <name val="Calibri"/>
      <family val="2"/>
      <scheme val="minor"/>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
      <b/>
      <vertAlign val="superscript"/>
      <sz val="12"/>
      <name val="Arial"/>
      <family val="2"/>
    </font>
  </fonts>
  <fills count="9">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FF"/>
        <bgColor rgb="FF000000"/>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32">
    <xf numFmtId="0" fontId="0" fillId="0" borderId="0"/>
    <xf numFmtId="9"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0" fontId="2" fillId="0" borderId="0"/>
    <xf numFmtId="0" fontId="3" fillId="0" borderId="0" applyNumberFormat="0" applyBorder="0" applyProtection="0"/>
    <xf numFmtId="9" fontId="2" fillId="0" borderId="0" applyFont="0" applyFill="0" applyBorder="0" applyAlignment="0" applyProtection="0"/>
    <xf numFmtId="0" fontId="8" fillId="0" borderId="0" applyNumberFormat="0" applyFill="0" applyBorder="0" applyAlignment="0" applyProtection="0"/>
    <xf numFmtId="0" fontId="1" fillId="0" borderId="0"/>
    <xf numFmtId="0" fontId="1" fillId="0" borderId="0"/>
    <xf numFmtId="0" fontId="2" fillId="0" borderId="0"/>
    <xf numFmtId="0" fontId="10" fillId="0" borderId="0"/>
    <xf numFmtId="43" fontId="7" fillId="0" borderId="0" applyFont="0" applyFill="0" applyBorder="0" applyAlignment="0" applyProtection="0"/>
    <xf numFmtId="43" fontId="1" fillId="0" borderId="0" applyFont="0" applyFill="0" applyBorder="0" applyAlignment="0" applyProtection="0"/>
    <xf numFmtId="0" fontId="11" fillId="0" borderId="0" applyNumberFormat="0" applyFill="0" applyBorder="0" applyAlignment="0" applyProtection="0">
      <alignment vertical="top"/>
      <protection locked="0"/>
    </xf>
    <xf numFmtId="0" fontId="1" fillId="0" borderId="0"/>
    <xf numFmtId="0" fontId="12" fillId="0" borderId="0" applyNumberFormat="0" applyBorder="0" applyProtection="0"/>
    <xf numFmtId="0" fontId="9" fillId="0" borderId="0" applyNumberFormat="0" applyBorder="0" applyProtection="0"/>
    <xf numFmtId="0" fontId="3" fillId="0" borderId="0" applyNumberFormat="0" applyFont="0" applyBorder="0" applyProtection="0"/>
    <xf numFmtId="0" fontId="20" fillId="0" borderId="0" applyNumberFormat="0" applyFill="0" applyBorder="0" applyAlignment="0" applyProtection="0"/>
    <xf numFmtId="0" fontId="21" fillId="0" borderId="0" applyNumberFormat="0" applyFill="0" applyBorder="0" applyAlignment="0" applyProtection="0"/>
    <xf numFmtId="0" fontId="9" fillId="0" borderId="0" applyNumberFormat="0" applyBorder="0" applyProtection="0"/>
    <xf numFmtId="0" fontId="3" fillId="0" borderId="0"/>
    <xf numFmtId="0" fontId="3" fillId="0" borderId="0" applyNumberFormat="0" applyFont="0" applyBorder="0" applyProtection="0"/>
    <xf numFmtId="0" fontId="3" fillId="0" borderId="0"/>
    <xf numFmtId="0" fontId="9" fillId="0" borderId="0" applyNumberFormat="0" applyBorder="0" applyProtection="0"/>
    <xf numFmtId="0" fontId="26" fillId="0" borderId="0" applyNumberFormat="0" applyFill="0" applyBorder="0" applyAlignment="0" applyProtection="0">
      <alignment vertical="top"/>
      <protection locked="0"/>
    </xf>
    <xf numFmtId="43" fontId="1"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34">
    <xf numFmtId="0" fontId="0" fillId="0" borderId="0" xfId="0"/>
    <xf numFmtId="0" fontId="5" fillId="3" borderId="0" xfId="0" applyFont="1" applyFill="1"/>
    <xf numFmtId="0" fontId="0" fillId="0" borderId="0" xfId="0" applyAlignment="1">
      <alignment horizontal="right"/>
    </xf>
    <xf numFmtId="0" fontId="9" fillId="5" borderId="0" xfId="16" applyFont="1" applyFill="1"/>
    <xf numFmtId="0" fontId="16" fillId="0" borderId="0" xfId="17" applyFont="1" applyAlignment="1">
      <alignment vertical="center"/>
    </xf>
    <xf numFmtId="0" fontId="17" fillId="0" borderId="0" xfId="16" applyFont="1"/>
    <xf numFmtId="0" fontId="12" fillId="5" borderId="0" xfId="18" applyFont="1" applyFill="1"/>
    <xf numFmtId="0" fontId="21" fillId="5" borderId="0" xfId="19" applyFont="1" applyFill="1" applyAlignment="1"/>
    <xf numFmtId="0" fontId="22" fillId="5" borderId="0" xfId="21" applyFont="1" applyFill="1"/>
    <xf numFmtId="0" fontId="22" fillId="5" borderId="0" xfId="17" applyFont="1" applyFill="1"/>
    <xf numFmtId="0" fontId="3" fillId="5" borderId="0" xfId="22" applyFill="1"/>
    <xf numFmtId="0" fontId="22" fillId="5" borderId="0" xfId="23" applyFont="1" applyFill="1" applyAlignment="1">
      <alignment horizontal="left" vertical="center" wrapText="1"/>
    </xf>
    <xf numFmtId="1" fontId="22" fillId="5" borderId="0" xfId="23" applyNumberFormat="1" applyFont="1" applyFill="1" applyAlignment="1">
      <alignment horizontal="left" vertical="center"/>
    </xf>
    <xf numFmtId="0" fontId="22" fillId="5" borderId="0" xfId="22" applyFont="1" applyFill="1"/>
    <xf numFmtId="0" fontId="24" fillId="5" borderId="0" xfId="22" applyFont="1" applyFill="1" applyAlignment="1">
      <alignment wrapText="1"/>
    </xf>
    <xf numFmtId="0" fontId="24" fillId="5" borderId="0" xfId="22" applyFont="1" applyFill="1" applyAlignment="1">
      <alignment horizontal="left"/>
    </xf>
    <xf numFmtId="0" fontId="24" fillId="5" borderId="0" xfId="22" applyFont="1" applyFill="1"/>
    <xf numFmtId="0" fontId="22" fillId="5" borderId="0" xfId="24" applyFont="1" applyFill="1"/>
    <xf numFmtId="0" fontId="23" fillId="5" borderId="0" xfId="20" applyFont="1" applyFill="1" applyAlignment="1">
      <alignment horizontal="left" vertical="center"/>
    </xf>
    <xf numFmtId="0" fontId="22" fillId="5" borderId="0" xfId="22" applyFont="1" applyFill="1" applyAlignment="1">
      <alignment vertical="center"/>
    </xf>
    <xf numFmtId="0" fontId="27" fillId="5" borderId="0" xfId="16" applyFont="1" applyFill="1"/>
    <xf numFmtId="0" fontId="28" fillId="0" borderId="0" xfId="0" applyFont="1"/>
    <xf numFmtId="0" fontId="18" fillId="3" borderId="0" xfId="7" applyFont="1" applyFill="1" applyAlignment="1"/>
    <xf numFmtId="0" fontId="15" fillId="6" borderId="0" xfId="16" applyFont="1" applyFill="1"/>
    <xf numFmtId="0" fontId="10" fillId="3" borderId="0" xfId="0" applyFont="1" applyFill="1"/>
    <xf numFmtId="0" fontId="10" fillId="3" borderId="0" xfId="0" applyFont="1" applyFill="1" applyAlignment="1">
      <alignment vertical="top"/>
    </xf>
    <xf numFmtId="0" fontId="30" fillId="3" borderId="0" xfId="0" applyFont="1" applyFill="1" applyAlignment="1">
      <alignment horizontal="right" vertical="center" wrapText="1"/>
    </xf>
    <xf numFmtId="0" fontId="10" fillId="4" borderId="0" xfId="0" applyFont="1" applyFill="1"/>
    <xf numFmtId="0" fontId="19" fillId="5" borderId="0" xfId="21" applyFont="1" applyFill="1"/>
    <xf numFmtId="0" fontId="12" fillId="5" borderId="0" xfId="21" applyFont="1" applyFill="1"/>
    <xf numFmtId="0" fontId="12" fillId="5" borderId="0" xfId="21" applyFont="1" applyFill="1" applyAlignment="1">
      <alignment horizontal="left"/>
    </xf>
    <xf numFmtId="0" fontId="12" fillId="6" borderId="0" xfId="21" applyFont="1" applyFill="1"/>
    <xf numFmtId="0" fontId="12" fillId="6" borderId="0" xfId="21" applyFont="1" applyFill="1" applyAlignment="1">
      <alignment horizontal="left"/>
    </xf>
    <xf numFmtId="0" fontId="12" fillId="6" borderId="0" xfId="17" applyFont="1" applyFill="1"/>
    <xf numFmtId="0" fontId="12" fillId="6" borderId="0" xfId="17" applyFont="1" applyFill="1" applyAlignment="1">
      <alignment horizontal="left"/>
    </xf>
    <xf numFmtId="0" fontId="18" fillId="6" borderId="0" xfId="7" applyFont="1" applyFill="1" applyAlignment="1"/>
    <xf numFmtId="0" fontId="19" fillId="6" borderId="0" xfId="21" applyFont="1" applyFill="1" applyAlignment="1">
      <alignment wrapText="1"/>
    </xf>
    <xf numFmtId="0" fontId="34" fillId="5" borderId="0" xfId="21" applyFont="1" applyFill="1" applyAlignment="1">
      <alignment horizontal="left" wrapText="1"/>
    </xf>
    <xf numFmtId="0" fontId="18" fillId="6" borderId="0" xfId="7" applyFont="1" applyFill="1" applyAlignment="1">
      <alignment horizontal="left" vertical="center"/>
    </xf>
    <xf numFmtId="0" fontId="12" fillId="6" borderId="0" xfId="23" applyFont="1" applyFill="1" applyAlignment="1">
      <alignment horizontal="left" vertical="center" wrapText="1"/>
    </xf>
    <xf numFmtId="1" fontId="12" fillId="5" borderId="0" xfId="23" applyNumberFormat="1" applyFont="1" applyFill="1" applyAlignment="1">
      <alignment horizontal="left" vertical="center"/>
    </xf>
    <xf numFmtId="49" fontId="0" fillId="0" borderId="0" xfId="0" applyNumberFormat="1"/>
    <xf numFmtId="0" fontId="13" fillId="6" borderId="0" xfId="16" applyFont="1" applyFill="1"/>
    <xf numFmtId="0" fontId="14" fillId="6" borderId="0" xfId="25" applyFont="1" applyFill="1" applyAlignment="1">
      <alignment vertical="center"/>
    </xf>
    <xf numFmtId="0" fontId="18" fillId="6" borderId="0" xfId="7" applyFont="1" applyFill="1"/>
    <xf numFmtId="0" fontId="27" fillId="6" borderId="0" xfId="16" applyFont="1" applyFill="1"/>
    <xf numFmtId="0" fontId="19" fillId="6" borderId="0" xfId="17" applyFont="1" applyFill="1"/>
    <xf numFmtId="1" fontId="12" fillId="6" borderId="0" xfId="23" applyNumberFormat="1" applyFont="1" applyFill="1" applyAlignment="1">
      <alignment horizontal="left" vertical="center"/>
    </xf>
    <xf numFmtId="164" fontId="30" fillId="0" borderId="0" xfId="31" applyNumberFormat="1" applyFont="1" applyFill="1" applyBorder="1" applyAlignment="1">
      <alignment horizontal="right"/>
    </xf>
    <xf numFmtId="164" fontId="10" fillId="0" borderId="0" xfId="31" applyNumberFormat="1" applyFont="1" applyAlignment="1">
      <alignment horizontal="right"/>
    </xf>
    <xf numFmtId="0" fontId="30" fillId="0" borderId="0" xfId="0" applyFont="1" applyAlignment="1">
      <alignment horizontal="left"/>
    </xf>
    <xf numFmtId="0" fontId="10" fillId="0" borderId="0" xfId="0" applyFont="1"/>
    <xf numFmtId="0" fontId="10" fillId="0" borderId="0" xfId="0" applyFont="1" applyAlignment="1">
      <alignment horizontal="left"/>
    </xf>
    <xf numFmtId="164" fontId="10" fillId="0" borderId="0" xfId="31" applyNumberFormat="1" applyFont="1" applyAlignment="1"/>
    <xf numFmtId="0" fontId="40" fillId="7" borderId="0" xfId="0" applyFont="1" applyFill="1" applyAlignment="1">
      <alignment horizontal="center" vertical="center"/>
    </xf>
    <xf numFmtId="0" fontId="41" fillId="0" borderId="0" xfId="0" applyFont="1" applyAlignment="1">
      <alignment horizontal="center" vertical="center"/>
    </xf>
    <xf numFmtId="0" fontId="42" fillId="2" borderId="0" xfId="0" applyFont="1" applyFill="1" applyAlignment="1">
      <alignment horizontal="left" vertical="center" wrapText="1"/>
    </xf>
    <xf numFmtId="0" fontId="39" fillId="0" borderId="0" xfId="0" applyFont="1"/>
    <xf numFmtId="0" fontId="34" fillId="3" borderId="0" xfId="0" applyFont="1" applyFill="1" applyAlignment="1">
      <alignment horizontal="right" vertical="center" wrapText="1"/>
    </xf>
    <xf numFmtId="0" fontId="0" fillId="0" borderId="0" xfId="0" applyAlignment="1">
      <alignment horizontal="left"/>
    </xf>
    <xf numFmtId="1" fontId="0" fillId="0" borderId="0" xfId="0" applyNumberFormat="1"/>
    <xf numFmtId="0" fontId="0" fillId="0" borderId="0" xfId="0" pivotButton="1"/>
    <xf numFmtId="0" fontId="0" fillId="8" borderId="0" xfId="0" applyFill="1"/>
    <xf numFmtId="0" fontId="0" fillId="8" borderId="0" xfId="0" applyFill="1" applyAlignment="1">
      <alignment horizontal="right"/>
    </xf>
    <xf numFmtId="0" fontId="28" fillId="8" borderId="0" xfId="0" applyFont="1" applyFill="1"/>
    <xf numFmtId="0" fontId="28" fillId="8" borderId="0" xfId="0" applyFont="1" applyFill="1" applyAlignment="1">
      <alignment horizontal="right" vertical="center" wrapText="1"/>
    </xf>
    <xf numFmtId="0" fontId="29" fillId="8" borderId="0" xfId="0" applyFont="1" applyFill="1" applyAlignment="1">
      <alignment horizontal="right" vertical="center" wrapText="1"/>
    </xf>
    <xf numFmtId="0" fontId="37" fillId="8" borderId="0" xfId="0" applyFont="1" applyFill="1" applyAlignment="1">
      <alignment horizontal="right" vertical="center" wrapText="1"/>
    </xf>
    <xf numFmtId="3" fontId="1" fillId="8" borderId="0" xfId="0" applyNumberFormat="1" applyFont="1" applyFill="1" applyAlignment="1">
      <alignment horizontal="right"/>
    </xf>
    <xf numFmtId="3" fontId="28" fillId="8" borderId="0" xfId="0" applyNumberFormat="1" applyFont="1" applyFill="1" applyAlignment="1">
      <alignment horizontal="right"/>
    </xf>
    <xf numFmtId="3" fontId="37" fillId="8" borderId="0" xfId="0" applyNumberFormat="1" applyFont="1" applyFill="1"/>
    <xf numFmtId="3" fontId="0" fillId="8" borderId="0" xfId="0" applyNumberFormat="1" applyFill="1" applyAlignment="1">
      <alignment horizontal="right"/>
    </xf>
    <xf numFmtId="0" fontId="35" fillId="8" borderId="0" xfId="0" applyFont="1" applyFill="1" applyAlignment="1">
      <alignment vertical="center"/>
    </xf>
    <xf numFmtId="0" fontId="25" fillId="8" borderId="0" xfId="0" applyFont="1" applyFill="1" applyAlignment="1">
      <alignment vertical="center"/>
    </xf>
    <xf numFmtId="0" fontId="4" fillId="8" borderId="0" xfId="0" applyFont="1" applyFill="1" applyAlignment="1">
      <alignment vertical="center"/>
    </xf>
    <xf numFmtId="0" fontId="5" fillId="8" borderId="0" xfId="0" applyFont="1" applyFill="1"/>
    <xf numFmtId="0" fontId="30" fillId="8" borderId="0" xfId="0" applyFont="1" applyFill="1"/>
    <xf numFmtId="0" fontId="10" fillId="8" borderId="0" xfId="0" applyFont="1" applyFill="1"/>
    <xf numFmtId="0" fontId="30" fillId="8" borderId="0" xfId="0" applyFont="1" applyFill="1" applyAlignment="1">
      <alignment horizontal="left" vertical="center" wrapText="1"/>
    </xf>
    <xf numFmtId="0" fontId="30" fillId="8" borderId="0" xfId="0" applyFont="1" applyFill="1" applyAlignment="1">
      <alignment horizontal="right" vertical="center" wrapText="1"/>
    </xf>
    <xf numFmtId="0" fontId="10" fillId="8" borderId="0" xfId="0" applyFont="1" applyFill="1" applyAlignment="1">
      <alignment horizontal="left" vertical="center" wrapText="1"/>
    </xf>
    <xf numFmtId="3" fontId="10" fillId="8" borderId="0" xfId="0" applyNumberFormat="1" applyFont="1" applyFill="1" applyAlignment="1">
      <alignment horizontal="right"/>
    </xf>
    <xf numFmtId="3" fontId="30" fillId="8" borderId="0" xfId="0" applyNumberFormat="1" applyFont="1" applyFill="1" applyAlignment="1">
      <alignment horizontal="right"/>
    </xf>
    <xf numFmtId="0" fontId="27" fillId="8" borderId="0" xfId="0" applyFont="1" applyFill="1" applyAlignment="1">
      <alignment horizontal="left"/>
    </xf>
    <xf numFmtId="0" fontId="32" fillId="8" borderId="0" xfId="0" applyFont="1" applyFill="1" applyAlignment="1">
      <alignment horizontal="left" vertical="top"/>
    </xf>
    <xf numFmtId="0" fontId="10" fillId="8" borderId="0" xfId="0" applyFont="1" applyFill="1" applyAlignment="1">
      <alignment horizontal="left"/>
    </xf>
    <xf numFmtId="3" fontId="10" fillId="8" borderId="0" xfId="0" applyNumberFormat="1" applyFont="1" applyFill="1"/>
    <xf numFmtId="1" fontId="10" fillId="8" borderId="0" xfId="0" applyNumberFormat="1" applyFont="1" applyFill="1"/>
    <xf numFmtId="9" fontId="10" fillId="8" borderId="0" xfId="1" applyFont="1" applyFill="1"/>
    <xf numFmtId="9" fontId="30" fillId="8" borderId="0" xfId="1" applyFont="1" applyFill="1"/>
    <xf numFmtId="0" fontId="27" fillId="8" borderId="0" xfId="0" applyFont="1" applyFill="1" applyAlignment="1">
      <alignment vertical="top"/>
    </xf>
    <xf numFmtId="0" fontId="27" fillId="8" borderId="0" xfId="0" applyFont="1" applyFill="1" applyAlignment="1">
      <alignment horizontal="left" vertical="top" wrapText="1"/>
    </xf>
    <xf numFmtId="0" fontId="18" fillId="8" borderId="0" xfId="7" applyFont="1" applyFill="1" applyAlignment="1">
      <alignment vertical="top"/>
    </xf>
    <xf numFmtId="0" fontId="18" fillId="8" borderId="0" xfId="7" applyFont="1" applyFill="1" applyAlignment="1">
      <alignment vertical="top" wrapText="1"/>
    </xf>
    <xf numFmtId="0" fontId="18" fillId="8" borderId="0" xfId="7" applyFont="1" applyFill="1" applyAlignment="1"/>
    <xf numFmtId="0" fontId="18" fillId="8" borderId="0" xfId="7" applyFont="1" applyFill="1" applyAlignment="1">
      <alignment wrapText="1"/>
    </xf>
    <xf numFmtId="0" fontId="10" fillId="8" borderId="0" xfId="0" applyFont="1" applyFill="1" applyAlignment="1">
      <alignment vertical="top"/>
    </xf>
    <xf numFmtId="0" fontId="10" fillId="8" borderId="0" xfId="0" applyFont="1" applyFill="1" applyAlignment="1">
      <alignment vertical="top" wrapText="1"/>
    </xf>
    <xf numFmtId="0" fontId="10" fillId="8" borderId="0" xfId="0" applyFont="1" applyFill="1" applyAlignment="1">
      <alignment wrapText="1"/>
    </xf>
    <xf numFmtId="0" fontId="18" fillId="8" borderId="0" xfId="7" applyFont="1" applyFill="1" applyAlignment="1">
      <alignment horizontal="left"/>
    </xf>
    <xf numFmtId="0" fontId="10" fillId="8" borderId="0" xfId="0" applyFont="1" applyFill="1" applyAlignment="1">
      <alignment horizontal="left" wrapText="1"/>
    </xf>
    <xf numFmtId="0" fontId="27" fillId="8" borderId="0" xfId="0" applyFont="1" applyFill="1"/>
    <xf numFmtId="0" fontId="18" fillId="8" borderId="0" xfId="14" applyFont="1" applyFill="1" applyAlignment="1" applyProtection="1">
      <alignment horizontal="right"/>
    </xf>
    <xf numFmtId="0" fontId="33" fillId="8" borderId="0" xfId="0" applyFont="1" applyFill="1"/>
    <xf numFmtId="0" fontId="1" fillId="8" borderId="0" xfId="0" applyFont="1" applyFill="1"/>
    <xf numFmtId="0" fontId="6" fillId="8" borderId="0" xfId="0" applyFont="1" applyFill="1"/>
    <xf numFmtId="0" fontId="1" fillId="8" borderId="0" xfId="0" applyFont="1" applyFill="1" applyAlignment="1">
      <alignment vertical="top"/>
    </xf>
    <xf numFmtId="0" fontId="30" fillId="8" borderId="1" xfId="0" applyFont="1" applyFill="1" applyBorder="1"/>
    <xf numFmtId="0" fontId="10" fillId="8" borderId="2" xfId="0" applyFont="1" applyFill="1" applyBorder="1" applyAlignment="1">
      <alignment horizontal="left" vertical="center" wrapText="1"/>
    </xf>
    <xf numFmtId="3" fontId="10" fillId="8" borderId="2" xfId="0" applyNumberFormat="1" applyFont="1" applyFill="1" applyBorder="1" applyAlignment="1">
      <alignment horizontal="right"/>
    </xf>
    <xf numFmtId="3" fontId="30" fillId="8" borderId="2" xfId="0" applyNumberFormat="1" applyFont="1" applyFill="1" applyBorder="1" applyAlignment="1">
      <alignment horizontal="right"/>
    </xf>
    <xf numFmtId="0" fontId="0" fillId="8" borderId="3" xfId="0" applyFill="1" applyBorder="1"/>
    <xf numFmtId="0" fontId="0" fillId="8" borderId="3" xfId="0" applyFill="1" applyBorder="1" applyAlignment="1">
      <alignment horizontal="right"/>
    </xf>
    <xf numFmtId="3" fontId="0" fillId="8" borderId="3" xfId="0" applyNumberFormat="1" applyFill="1" applyBorder="1" applyAlignment="1">
      <alignment horizontal="right"/>
    </xf>
    <xf numFmtId="0" fontId="28" fillId="8" borderId="3" xfId="0" applyFont="1" applyFill="1" applyBorder="1"/>
    <xf numFmtId="3" fontId="37" fillId="8" borderId="3" xfId="0" applyNumberFormat="1" applyFont="1" applyFill="1" applyBorder="1"/>
    <xf numFmtId="0" fontId="10" fillId="8" borderId="3" xfId="0" applyFont="1" applyFill="1" applyBorder="1"/>
    <xf numFmtId="3" fontId="10" fillId="8" borderId="3" xfId="0" applyNumberFormat="1" applyFont="1" applyFill="1" applyBorder="1" applyAlignment="1">
      <alignment horizontal="right"/>
    </xf>
    <xf numFmtId="3" fontId="30" fillId="8" borderId="3" xfId="0" applyNumberFormat="1" applyFont="1" applyFill="1" applyBorder="1" applyAlignment="1">
      <alignment horizontal="right"/>
    </xf>
    <xf numFmtId="0" fontId="30" fillId="0" borderId="0" xfId="0" applyFont="1" applyAlignment="1">
      <alignment horizontal="right"/>
    </xf>
    <xf numFmtId="49" fontId="10" fillId="0" borderId="0" xfId="0" applyNumberFormat="1" applyFont="1" applyAlignment="1">
      <alignment horizontal="right"/>
    </xf>
    <xf numFmtId="0" fontId="10" fillId="0" borderId="0" xfId="0" applyFont="1" applyAlignment="1">
      <alignment horizontal="right"/>
    </xf>
    <xf numFmtId="0" fontId="18" fillId="3" borderId="0" xfId="7" applyFont="1" applyFill="1"/>
    <xf numFmtId="0" fontId="18" fillId="5" borderId="0" xfId="7" applyFont="1" applyFill="1" applyAlignment="1" applyProtection="1"/>
    <xf numFmtId="0" fontId="30" fillId="0" borderId="0" xfId="0" applyFont="1" applyAlignment="1">
      <alignment horizontal="center"/>
    </xf>
    <xf numFmtId="165" fontId="10" fillId="0" borderId="0" xfId="31" applyNumberFormat="1" applyFont="1"/>
    <xf numFmtId="0" fontId="12" fillId="6" borderId="0" xfId="16" applyFill="1"/>
    <xf numFmtId="0" fontId="12" fillId="5" borderId="0" xfId="16" applyFill="1"/>
    <xf numFmtId="0" fontId="21" fillId="6" borderId="0" xfId="20" applyFill="1" applyAlignment="1"/>
    <xf numFmtId="0" fontId="10" fillId="0" borderId="0" xfId="0" applyFont="1" applyAlignment="1">
      <alignment horizontal="center"/>
    </xf>
    <xf numFmtId="1" fontId="10" fillId="0" borderId="0" xfId="0" applyNumberFormat="1" applyFont="1" applyAlignment="1">
      <alignment horizontal="right"/>
    </xf>
    <xf numFmtId="1" fontId="10" fillId="0" borderId="0" xfId="31" applyNumberFormat="1" applyFont="1" applyAlignment="1">
      <alignment horizontal="right"/>
    </xf>
    <xf numFmtId="0" fontId="12" fillId="5" borderId="0" xfId="21" applyFont="1" applyFill="1" applyAlignment="1">
      <alignment horizontal="center"/>
    </xf>
    <xf numFmtId="0" fontId="0" fillId="0" borderId="0" xfId="0" applyAlignment="1">
      <alignment horizontal="center"/>
    </xf>
  </cellXfs>
  <cellStyles count="32">
    <cellStyle name="Comma" xfId="31" builtinId="3"/>
    <cellStyle name="Comma 2" xfId="2" xr:uid="{00000000-0005-0000-0000-000001000000}"/>
    <cellStyle name="Comma 2 2" xfId="12" xr:uid="{00000000-0005-0000-0000-000002000000}"/>
    <cellStyle name="Comma 2 2 2" xfId="29" xr:uid="{7FEBF194-0F0B-4888-B420-A0DF04A8D941}"/>
    <cellStyle name="Comma 2 3" xfId="27" xr:uid="{5538985F-3725-4766-92C6-FFD20B8F3297}"/>
    <cellStyle name="Comma 3" xfId="3" xr:uid="{00000000-0005-0000-0000-000003000000}"/>
    <cellStyle name="Comma 3 2" xfId="13" xr:uid="{00000000-0005-0000-0000-000004000000}"/>
    <cellStyle name="Comma 3 2 2" xfId="30" xr:uid="{DC03E5B2-F3A7-4C15-9FDB-4F6896EC24A7}"/>
    <cellStyle name="Comma 3 3" xfId="28" xr:uid="{C7B2016C-F84F-457F-A479-7EF6F08EDFE0}"/>
    <cellStyle name="Hyperlink" xfId="7" builtinId="8"/>
    <cellStyle name="Hyperlink 2" xfId="14" xr:uid="{00000000-0005-0000-0000-000006000000}"/>
    <cellStyle name="Hyperlink 2 2" xfId="19" xr:uid="{E86DAA1A-6AD3-4B77-A7CA-E692C830CDE5}"/>
    <cellStyle name="Hyperlink 3" xfId="26" xr:uid="{4F0A13BE-78A2-4754-AC84-E5CAEE94FC91}"/>
    <cellStyle name="Hyperlink 6" xfId="20" xr:uid="{66236E58-F736-4493-BD34-C343C2E94169}"/>
    <cellStyle name="Normal" xfId="0" builtinId="0"/>
    <cellStyle name="Normal 2" xfId="4" xr:uid="{00000000-0005-0000-0000-000008000000}"/>
    <cellStyle name="Normal 2 2" xfId="10" xr:uid="{00000000-0005-0000-0000-000009000000}"/>
    <cellStyle name="Normal 2 2 2" xfId="17" xr:uid="{5A1CFA22-29DC-46CB-88F0-753B6EAB8EBB}"/>
    <cellStyle name="Normal 2 2 2 2" xfId="25" xr:uid="{7E09A2BC-223C-4E1B-9A46-75208047EEFA}"/>
    <cellStyle name="Normal 2 3" xfId="21" xr:uid="{BFEDD3DB-DD67-4481-8962-B0A76B5A28A3}"/>
    <cellStyle name="Normal 2 4" xfId="23" xr:uid="{BE6CB1CC-C034-41DD-9564-3779D4A9513C}"/>
    <cellStyle name="Normal 3" xfId="8" xr:uid="{00000000-0005-0000-0000-00000A000000}"/>
    <cellStyle name="Normal 3 2" xfId="15" xr:uid="{00000000-0005-0000-0000-00000B000000}"/>
    <cellStyle name="Normal 4" xfId="5" xr:uid="{00000000-0005-0000-0000-00000C000000}"/>
    <cellStyle name="Normal 5" xfId="9" xr:uid="{00000000-0005-0000-0000-00000D000000}"/>
    <cellStyle name="Normal 5 2" xfId="22" xr:uid="{7A582126-DA9A-4BB6-B0FF-050831824A9E}"/>
    <cellStyle name="Normal 5 2 2" xfId="24" xr:uid="{2646EA35-B723-4913-95CA-9B46A0BF01D6}"/>
    <cellStyle name="Normal 6" xfId="11" xr:uid="{00000000-0005-0000-0000-00000E000000}"/>
    <cellStyle name="Normal 6 2" xfId="16" xr:uid="{517A0AB3-360D-4C34-9AAA-F6E83A274DAA}"/>
    <cellStyle name="Normal 7 2" xfId="18" xr:uid="{AB3CD7D3-48D3-48C9-8B82-663B2D26F81F}"/>
    <cellStyle name="Per cent" xfId="1" builtinId="5"/>
    <cellStyle name="Percent 2" xfId="6" xr:uid="{00000000-0005-0000-0000-000011000000}"/>
  </cellStyles>
  <dxfs count="12">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pivotCacheDefinition" Target="pivotCache/pivotCacheDefinition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3829053</xdr:colOff>
      <xdr:row>0</xdr:row>
      <xdr:rowOff>49525</xdr:rowOff>
    </xdr:from>
    <xdr:ext cx="996311" cy="969648"/>
    <xdr:pic>
      <xdr:nvPicPr>
        <xdr:cNvPr id="3" name="Picture 5" descr="Accredited Official Statistics logo">
          <a:extLst>
            <a:ext uri="{FF2B5EF4-FFF2-40B4-BE49-F238E27FC236}">
              <a16:creationId xmlns:a16="http://schemas.microsoft.com/office/drawing/2014/main" id="{91BC3617-AEA6-4DB8-8BDB-14B8074E5FA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3829053" y="495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259261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E759DDD6-8988-4C49-B829-D721C95370B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74636" y="0"/>
          <a:ext cx="917390" cy="906051"/>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75642939816" createdVersion="8" refreshedVersion="8" minRefreshableVersion="3" recordCount="581" xr:uid="{09687AB8-0DC5-4416-9962-01FAB9B8C739}">
  <cacheSource type="worksheet">
    <worksheetSource ref="A1:D1048576" sheet="Data - population"/>
  </cacheSource>
  <cacheFields count="4">
    <cacheField name="CALENDAR_YEAR" numFmtId="0">
      <sharedItems containsString="0" containsBlank="1" containsNumber="1" containsInteger="1" minValue="1971" maxValue="2024"/>
    </cacheField>
    <cacheField name="FINANCIAL_YEAR" numFmtId="0">
      <sharedItems containsBlank="1" count="55">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s v="2024/25"/>
        <m/>
      </sharedItems>
    </cacheField>
    <cacheField name="COUNTRY" numFmtId="0">
      <sharedItems containsBlank="1" count="5">
        <s v="England"/>
        <s v="Scotland"/>
        <s v="Wales"/>
        <s v="Great Britain"/>
        <m/>
      </sharedItems>
    </cacheField>
    <cacheField name="TOTAL_POPULATION" numFmtId="0">
      <sharedItems containsString="0" containsBlank="1" containsNumber="1" containsInteger="1" minValue="2740300" maxValue="673536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75894675929" createdVersion="8" refreshedVersion="8" minRefreshableVersion="3" recordCount="388" xr:uid="{C758D009-6AD0-4B70-97E8-69DD890B4ED6}">
  <cacheSource type="worksheet">
    <worksheetSource ref="A1:D1048576" sheet="Data - victims"/>
  </cacheSource>
  <cacheFields count="4">
    <cacheField name="COUNTRY" numFmtId="0">
      <sharedItems containsBlank="1" count="5">
        <s v="England"/>
        <s v="Great Britain"/>
        <s v="Scotland"/>
        <s v="Wales"/>
        <m/>
      </sharedItems>
    </cacheField>
    <cacheField name="FINANCIAL_YEAR" numFmtId="0">
      <sharedItems containsBlank="1" count="46">
        <s v="2010/11"/>
        <s v="2011/12"/>
        <s v="2012/13"/>
        <s v="2013/14"/>
        <s v="2014/15"/>
        <s v="2015/16"/>
        <s v="2016/17"/>
        <s v="2017/18"/>
        <s v="2018/19"/>
        <s v="2019/20"/>
        <s v="2020/21"/>
        <s v="2021/22"/>
        <s v="2022/23"/>
        <s v="2023/24"/>
        <s v="2024/25"/>
        <s v="2025/26"/>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VICTIM_TYPE" numFmtId="0">
      <sharedItems containsBlank="1" count="8">
        <s v="Total fire-related fatalities"/>
        <s v="First aid"/>
        <s v="Precautionary checks"/>
        <s v="Hospital severe"/>
        <s v="Hospital slight"/>
        <s v="Total non-fatal casualties"/>
        <s v="Total casualties requiring hospital treatment"/>
        <m/>
      </sharedItems>
    </cacheField>
    <cacheField name="TOTAL_VICTIMS" numFmtId="0">
      <sharedItems containsString="0" containsBlank="1" containsNumber="1" containsInteger="1" minValue="14" maxValue="1478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81">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44400"/>
  </r>
  <r>
    <n v="2023"/>
    <x v="52"/>
    <x v="0"/>
    <n v="57932500"/>
  </r>
  <r>
    <n v="2024"/>
    <x v="53"/>
    <x v="0"/>
    <n v="586201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000"/>
  </r>
  <r>
    <n v="2007"/>
    <x v="36"/>
    <x v="1"/>
    <n v="5170000"/>
  </r>
  <r>
    <n v="2008"/>
    <x v="37"/>
    <x v="1"/>
    <n v="5202900"/>
  </r>
  <r>
    <n v="2009"/>
    <x v="38"/>
    <x v="1"/>
    <n v="5231900"/>
  </r>
  <r>
    <n v="2010"/>
    <x v="39"/>
    <x v="1"/>
    <n v="5262200"/>
  </r>
  <r>
    <n v="2011"/>
    <x v="40"/>
    <x v="1"/>
    <n v="5299900"/>
  </r>
  <r>
    <n v="2012"/>
    <x v="41"/>
    <x v="1"/>
    <n v="5308200"/>
  </r>
  <r>
    <n v="2013"/>
    <x v="42"/>
    <x v="1"/>
    <n v="5316800"/>
  </r>
  <r>
    <n v="2014"/>
    <x v="43"/>
    <x v="1"/>
    <n v="5331400"/>
  </r>
  <r>
    <n v="2015"/>
    <x v="44"/>
    <x v="1"/>
    <n v="5350600"/>
  </r>
  <r>
    <n v="2016"/>
    <x v="45"/>
    <x v="1"/>
    <n v="5373600"/>
  </r>
  <r>
    <n v="2017"/>
    <x v="46"/>
    <x v="1"/>
    <n v="5388200"/>
  </r>
  <r>
    <n v="2018"/>
    <x v="47"/>
    <x v="1"/>
    <n v="5392100"/>
  </r>
  <r>
    <n v="2019"/>
    <x v="48"/>
    <x v="1"/>
    <n v="5411200"/>
  </r>
  <r>
    <n v="2020"/>
    <x v="49"/>
    <x v="1"/>
    <n v="5408900"/>
  </r>
  <r>
    <n v="2021"/>
    <x v="50"/>
    <x v="1"/>
    <n v="5412900"/>
  </r>
  <r>
    <n v="2022"/>
    <x v="51"/>
    <x v="1"/>
    <n v="5447000"/>
  </r>
  <r>
    <n v="2023"/>
    <x v="52"/>
    <x v="1"/>
    <n v="5506000"/>
  </r>
  <r>
    <n v="2024"/>
    <x v="53"/>
    <x v="1"/>
    <n v="55469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4200"/>
  </r>
  <r>
    <n v="2023"/>
    <x v="52"/>
    <x v="2"/>
    <n v="3167300"/>
  </r>
  <r>
    <n v="2024"/>
    <x v="53"/>
    <x v="2"/>
    <n v="31866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3900"/>
  </r>
  <r>
    <n v="2007"/>
    <x v="36"/>
    <x v="3"/>
    <n v="59557400"/>
  </r>
  <r>
    <n v="2008"/>
    <x v="37"/>
    <x v="3"/>
    <n v="60044600"/>
  </r>
  <r>
    <n v="2009"/>
    <x v="38"/>
    <x v="3"/>
    <n v="60467200"/>
  </r>
  <r>
    <n v="2010"/>
    <x v="39"/>
    <x v="3"/>
    <n v="60954600"/>
  </r>
  <r>
    <n v="2011"/>
    <x v="40"/>
    <x v="3"/>
    <n v="61470800"/>
  </r>
  <r>
    <n v="2012"/>
    <x v="41"/>
    <x v="3"/>
    <n v="61885900"/>
  </r>
  <r>
    <n v="2013"/>
    <x v="42"/>
    <x v="3"/>
    <n v="62306500"/>
  </r>
  <r>
    <n v="2014"/>
    <x v="43"/>
    <x v="3"/>
    <n v="62775500"/>
  </r>
  <r>
    <n v="2015"/>
    <x v="44"/>
    <x v="3"/>
    <n v="63232000"/>
  </r>
  <r>
    <n v="2016"/>
    <x v="45"/>
    <x v="3"/>
    <n v="63739800"/>
  </r>
  <r>
    <n v="2017"/>
    <x v="46"/>
    <x v="3"/>
    <n v="64089100"/>
  </r>
  <r>
    <n v="2018"/>
    <x v="47"/>
    <x v="3"/>
    <n v="64400500"/>
  </r>
  <r>
    <n v="2019"/>
    <x v="48"/>
    <x v="3"/>
    <n v="64729000"/>
  </r>
  <r>
    <n v="2020"/>
    <x v="49"/>
    <x v="3"/>
    <n v="64839300"/>
  </r>
  <r>
    <n v="2021"/>
    <x v="50"/>
    <x v="3"/>
    <n v="65073400"/>
  </r>
  <r>
    <n v="2022"/>
    <x v="51"/>
    <x v="3"/>
    <n v="65725600"/>
  </r>
  <r>
    <n v="2023"/>
    <x v="52"/>
    <x v="3"/>
    <n v="66605800"/>
  </r>
  <r>
    <n v="2024"/>
    <x v="53"/>
    <x v="3"/>
    <n v="67353600"/>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8">
  <r>
    <x v="0"/>
    <x v="0"/>
    <x v="0"/>
    <n v="334"/>
  </r>
  <r>
    <x v="0"/>
    <x v="0"/>
    <x v="1"/>
    <n v="3119"/>
  </r>
  <r>
    <x v="0"/>
    <x v="0"/>
    <x v="2"/>
    <n v="1907"/>
  </r>
  <r>
    <x v="0"/>
    <x v="0"/>
    <x v="3"/>
    <n v="743"/>
  </r>
  <r>
    <x v="0"/>
    <x v="0"/>
    <x v="4"/>
    <n v="3627"/>
  </r>
  <r>
    <x v="0"/>
    <x v="1"/>
    <x v="0"/>
    <n v="313"/>
  </r>
  <r>
    <x v="0"/>
    <x v="1"/>
    <x v="1"/>
    <n v="3080"/>
  </r>
  <r>
    <x v="0"/>
    <x v="1"/>
    <x v="2"/>
    <n v="1998"/>
  </r>
  <r>
    <x v="0"/>
    <x v="1"/>
    <x v="3"/>
    <n v="772"/>
  </r>
  <r>
    <x v="0"/>
    <x v="1"/>
    <x v="4"/>
    <n v="3524"/>
  </r>
  <r>
    <x v="0"/>
    <x v="2"/>
    <x v="0"/>
    <n v="286"/>
  </r>
  <r>
    <x v="0"/>
    <x v="2"/>
    <x v="1"/>
    <n v="2764"/>
  </r>
  <r>
    <x v="0"/>
    <x v="2"/>
    <x v="2"/>
    <n v="1854"/>
  </r>
  <r>
    <x v="0"/>
    <x v="2"/>
    <x v="3"/>
    <n v="662"/>
  </r>
  <r>
    <x v="0"/>
    <x v="2"/>
    <x v="4"/>
    <n v="3149"/>
  </r>
  <r>
    <x v="0"/>
    <x v="3"/>
    <x v="0"/>
    <n v="276"/>
  </r>
  <r>
    <x v="0"/>
    <x v="3"/>
    <x v="1"/>
    <n v="2594"/>
  </r>
  <r>
    <x v="0"/>
    <x v="3"/>
    <x v="2"/>
    <n v="1772"/>
  </r>
  <r>
    <x v="0"/>
    <x v="3"/>
    <x v="3"/>
    <n v="627"/>
  </r>
  <r>
    <x v="0"/>
    <x v="3"/>
    <x v="4"/>
    <n v="2827"/>
  </r>
  <r>
    <x v="0"/>
    <x v="4"/>
    <x v="0"/>
    <n v="264"/>
  </r>
  <r>
    <x v="0"/>
    <x v="4"/>
    <x v="1"/>
    <n v="2588"/>
  </r>
  <r>
    <x v="0"/>
    <x v="4"/>
    <x v="2"/>
    <n v="1756"/>
  </r>
  <r>
    <x v="0"/>
    <x v="4"/>
    <x v="3"/>
    <n v="584"/>
  </r>
  <r>
    <x v="0"/>
    <x v="4"/>
    <x v="4"/>
    <n v="2668"/>
  </r>
  <r>
    <x v="0"/>
    <x v="5"/>
    <x v="0"/>
    <n v="305"/>
  </r>
  <r>
    <x v="0"/>
    <x v="5"/>
    <x v="1"/>
    <n v="2554"/>
  </r>
  <r>
    <x v="0"/>
    <x v="5"/>
    <x v="2"/>
    <n v="1839"/>
  </r>
  <r>
    <x v="0"/>
    <x v="5"/>
    <x v="3"/>
    <n v="593"/>
  </r>
  <r>
    <x v="0"/>
    <x v="5"/>
    <x v="4"/>
    <n v="2686"/>
  </r>
  <r>
    <x v="0"/>
    <x v="6"/>
    <x v="0"/>
    <n v="265"/>
  </r>
  <r>
    <x v="0"/>
    <x v="6"/>
    <x v="1"/>
    <n v="2351"/>
  </r>
  <r>
    <x v="0"/>
    <x v="6"/>
    <x v="2"/>
    <n v="1626"/>
  </r>
  <r>
    <x v="0"/>
    <x v="6"/>
    <x v="3"/>
    <n v="574"/>
  </r>
  <r>
    <x v="0"/>
    <x v="6"/>
    <x v="4"/>
    <n v="2552"/>
  </r>
  <r>
    <x v="0"/>
    <x v="7"/>
    <x v="0"/>
    <n v="338"/>
  </r>
  <r>
    <x v="0"/>
    <x v="7"/>
    <x v="1"/>
    <n v="2281"/>
  </r>
  <r>
    <x v="0"/>
    <x v="7"/>
    <x v="2"/>
    <n v="1725"/>
  </r>
  <r>
    <x v="0"/>
    <x v="7"/>
    <x v="3"/>
    <n v="694"/>
  </r>
  <r>
    <x v="0"/>
    <x v="7"/>
    <x v="4"/>
    <n v="2605"/>
  </r>
  <r>
    <x v="0"/>
    <x v="8"/>
    <x v="0"/>
    <n v="251"/>
  </r>
  <r>
    <x v="0"/>
    <x v="8"/>
    <x v="1"/>
    <n v="2113"/>
  </r>
  <r>
    <x v="0"/>
    <x v="8"/>
    <x v="2"/>
    <n v="1908"/>
  </r>
  <r>
    <x v="0"/>
    <x v="8"/>
    <x v="3"/>
    <n v="566"/>
  </r>
  <r>
    <x v="0"/>
    <x v="8"/>
    <x v="4"/>
    <n v="2578"/>
  </r>
  <r>
    <x v="0"/>
    <x v="9"/>
    <x v="0"/>
    <n v="243"/>
  </r>
  <r>
    <x v="0"/>
    <x v="9"/>
    <x v="1"/>
    <n v="2163"/>
  </r>
  <r>
    <x v="0"/>
    <x v="9"/>
    <x v="2"/>
    <n v="1808"/>
  </r>
  <r>
    <x v="0"/>
    <x v="9"/>
    <x v="3"/>
    <n v="558"/>
  </r>
  <r>
    <x v="0"/>
    <x v="9"/>
    <x v="4"/>
    <n v="2420"/>
  </r>
  <r>
    <x v="0"/>
    <x v="10"/>
    <x v="0"/>
    <n v="236"/>
  </r>
  <r>
    <x v="0"/>
    <x v="10"/>
    <x v="1"/>
    <n v="1958"/>
  </r>
  <r>
    <x v="0"/>
    <x v="10"/>
    <x v="2"/>
    <n v="1806"/>
  </r>
  <r>
    <x v="0"/>
    <x v="10"/>
    <x v="3"/>
    <n v="554"/>
  </r>
  <r>
    <x v="0"/>
    <x v="10"/>
    <x v="4"/>
    <n v="2053"/>
  </r>
  <r>
    <x v="0"/>
    <x v="11"/>
    <x v="0"/>
    <n v="274"/>
  </r>
  <r>
    <x v="0"/>
    <x v="11"/>
    <x v="1"/>
    <n v="1945"/>
  </r>
  <r>
    <x v="0"/>
    <x v="11"/>
    <x v="2"/>
    <n v="1791"/>
  </r>
  <r>
    <x v="0"/>
    <x v="11"/>
    <x v="3"/>
    <n v="547"/>
  </r>
  <r>
    <x v="0"/>
    <x v="11"/>
    <x v="4"/>
    <n v="2043"/>
  </r>
  <r>
    <x v="0"/>
    <x v="12"/>
    <x v="0"/>
    <n v="267"/>
  </r>
  <r>
    <x v="0"/>
    <x v="12"/>
    <x v="1"/>
    <n v="1748"/>
  </r>
  <r>
    <x v="0"/>
    <x v="12"/>
    <x v="2"/>
    <n v="1860"/>
  </r>
  <r>
    <x v="0"/>
    <x v="12"/>
    <x v="3"/>
    <n v="560"/>
  </r>
  <r>
    <x v="0"/>
    <x v="12"/>
    <x v="4"/>
    <n v="2031"/>
  </r>
  <r>
    <x v="0"/>
    <x v="13"/>
    <x v="0"/>
    <n v="250"/>
  </r>
  <r>
    <x v="0"/>
    <x v="13"/>
    <x v="1"/>
    <n v="1667"/>
  </r>
  <r>
    <x v="0"/>
    <x v="13"/>
    <x v="2"/>
    <n v="1963"/>
  </r>
  <r>
    <x v="0"/>
    <x v="13"/>
    <x v="3"/>
    <n v="578"/>
  </r>
  <r>
    <x v="0"/>
    <x v="13"/>
    <x v="4"/>
    <n v="2141"/>
  </r>
  <r>
    <x v="0"/>
    <x v="14"/>
    <x v="0"/>
    <n v="279"/>
  </r>
  <r>
    <x v="0"/>
    <x v="14"/>
    <x v="1"/>
    <n v="1521"/>
  </r>
  <r>
    <x v="0"/>
    <x v="14"/>
    <x v="2"/>
    <n v="2090"/>
  </r>
  <r>
    <x v="0"/>
    <x v="14"/>
    <x v="3"/>
    <n v="577"/>
  </r>
  <r>
    <x v="0"/>
    <x v="14"/>
    <x v="4"/>
    <n v="2258"/>
  </r>
  <r>
    <x v="0"/>
    <x v="15"/>
    <x v="0"/>
    <n v="123"/>
  </r>
  <r>
    <x v="0"/>
    <x v="15"/>
    <x v="1"/>
    <n v="855"/>
  </r>
  <r>
    <x v="0"/>
    <x v="15"/>
    <x v="2"/>
    <n v="1117"/>
  </r>
  <r>
    <x v="0"/>
    <x v="15"/>
    <x v="3"/>
    <n v="332"/>
  </r>
  <r>
    <x v="0"/>
    <x v="15"/>
    <x v="4"/>
    <n v="1263"/>
  </r>
  <r>
    <x v="0"/>
    <x v="16"/>
    <x v="0"/>
    <n v="755"/>
  </r>
  <r>
    <x v="0"/>
    <x v="16"/>
    <x v="5"/>
    <n v="7637"/>
  </r>
  <r>
    <x v="0"/>
    <x v="17"/>
    <x v="0"/>
    <n v="707"/>
  </r>
  <r>
    <x v="0"/>
    <x v="17"/>
    <x v="5"/>
    <n v="7718"/>
  </r>
  <r>
    <x v="0"/>
    <x v="18"/>
    <x v="0"/>
    <n v="652"/>
  </r>
  <r>
    <x v="0"/>
    <x v="18"/>
    <x v="5"/>
    <n v="8337"/>
  </r>
  <r>
    <x v="0"/>
    <x v="19"/>
    <x v="0"/>
    <n v="726"/>
  </r>
  <r>
    <x v="0"/>
    <x v="19"/>
    <x v="5"/>
    <n v="8986"/>
  </r>
  <r>
    <x v="0"/>
    <x v="20"/>
    <x v="0"/>
    <n v="765"/>
  </r>
  <r>
    <x v="0"/>
    <x v="20"/>
    <x v="5"/>
    <n v="10025"/>
  </r>
  <r>
    <x v="0"/>
    <x v="21"/>
    <x v="0"/>
    <n v="682"/>
  </r>
  <r>
    <x v="0"/>
    <x v="21"/>
    <x v="5"/>
    <n v="9938"/>
  </r>
  <r>
    <x v="0"/>
    <x v="22"/>
    <x v="0"/>
    <n v="665"/>
  </r>
  <r>
    <x v="0"/>
    <x v="22"/>
    <x v="5"/>
    <n v="10059"/>
  </r>
  <r>
    <x v="0"/>
    <x v="23"/>
    <x v="0"/>
    <n v="681"/>
  </r>
  <r>
    <x v="0"/>
    <x v="23"/>
    <x v="5"/>
    <n v="11059"/>
  </r>
  <r>
    <x v="0"/>
    <x v="24"/>
    <x v="0"/>
    <n v="700"/>
  </r>
  <r>
    <x v="0"/>
    <x v="24"/>
    <x v="5"/>
    <n v="11232"/>
  </r>
  <r>
    <x v="0"/>
    <x v="25"/>
    <x v="0"/>
    <n v="688"/>
  </r>
  <r>
    <x v="0"/>
    <x v="25"/>
    <x v="5"/>
    <n v="11127"/>
  </r>
  <r>
    <x v="0"/>
    <x v="26"/>
    <x v="0"/>
    <n v="589"/>
  </r>
  <r>
    <x v="0"/>
    <x v="26"/>
    <x v="5"/>
    <n v="11840"/>
  </r>
  <r>
    <x v="0"/>
    <x v="27"/>
    <x v="0"/>
    <n v="529"/>
  </r>
  <r>
    <x v="0"/>
    <x v="27"/>
    <x v="5"/>
    <n v="11583"/>
  </r>
  <r>
    <x v="0"/>
    <x v="28"/>
    <x v="0"/>
    <n v="558"/>
  </r>
  <r>
    <x v="0"/>
    <x v="28"/>
    <x v="5"/>
    <n v="12143"/>
  </r>
  <r>
    <x v="0"/>
    <x v="29"/>
    <x v="0"/>
    <n v="488"/>
  </r>
  <r>
    <x v="0"/>
    <x v="29"/>
    <x v="5"/>
    <n v="13243"/>
  </r>
  <r>
    <x v="0"/>
    <x v="30"/>
    <x v="0"/>
    <n v="561"/>
  </r>
  <r>
    <x v="0"/>
    <x v="30"/>
    <x v="5"/>
    <n v="13997"/>
  </r>
  <r>
    <x v="0"/>
    <x v="31"/>
    <x v="0"/>
    <n v="562"/>
  </r>
  <r>
    <x v="0"/>
    <x v="31"/>
    <x v="5"/>
    <n v="14783"/>
  </r>
  <r>
    <x v="0"/>
    <x v="32"/>
    <x v="0"/>
    <n v="562"/>
  </r>
  <r>
    <x v="0"/>
    <x v="32"/>
    <x v="5"/>
    <n v="14752"/>
  </r>
  <r>
    <x v="0"/>
    <x v="33"/>
    <x v="0"/>
    <n v="475"/>
  </r>
  <r>
    <x v="0"/>
    <x v="33"/>
    <x v="5"/>
    <n v="14506"/>
  </r>
  <r>
    <x v="0"/>
    <x v="34"/>
    <x v="0"/>
    <n v="485"/>
  </r>
  <r>
    <x v="0"/>
    <x v="34"/>
    <x v="5"/>
    <n v="14586"/>
  </r>
  <r>
    <x v="0"/>
    <x v="35"/>
    <x v="0"/>
    <n v="446"/>
  </r>
  <r>
    <x v="0"/>
    <x v="35"/>
    <x v="5"/>
    <n v="13341"/>
  </r>
  <r>
    <x v="0"/>
    <x v="36"/>
    <x v="6"/>
    <n v="9242"/>
  </r>
  <r>
    <x v="0"/>
    <x v="36"/>
    <x v="0"/>
    <n v="458"/>
  </r>
  <r>
    <x v="0"/>
    <x v="36"/>
    <x v="5"/>
    <n v="13948"/>
  </r>
  <r>
    <x v="0"/>
    <x v="37"/>
    <x v="6"/>
    <n v="8291"/>
  </r>
  <r>
    <x v="0"/>
    <x v="37"/>
    <x v="0"/>
    <n v="417"/>
  </r>
  <r>
    <x v="0"/>
    <x v="37"/>
    <x v="5"/>
    <n v="12317"/>
  </r>
  <r>
    <x v="0"/>
    <x v="38"/>
    <x v="6"/>
    <n v="8044"/>
  </r>
  <r>
    <x v="0"/>
    <x v="38"/>
    <x v="0"/>
    <n v="454"/>
  </r>
  <r>
    <x v="0"/>
    <x v="38"/>
    <x v="5"/>
    <n v="12448"/>
  </r>
  <r>
    <x v="0"/>
    <x v="39"/>
    <x v="6"/>
    <n v="7148"/>
  </r>
  <r>
    <x v="0"/>
    <x v="39"/>
    <x v="0"/>
    <n v="371"/>
  </r>
  <r>
    <x v="0"/>
    <x v="39"/>
    <x v="5"/>
    <n v="11147"/>
  </r>
  <r>
    <x v="0"/>
    <x v="40"/>
    <x v="6"/>
    <n v="6780"/>
  </r>
  <r>
    <x v="0"/>
    <x v="40"/>
    <x v="0"/>
    <n v="386"/>
  </r>
  <r>
    <x v="0"/>
    <x v="40"/>
    <x v="5"/>
    <n v="11127"/>
  </r>
  <r>
    <x v="0"/>
    <x v="41"/>
    <x v="6"/>
    <n v="6351"/>
  </r>
  <r>
    <x v="0"/>
    <x v="41"/>
    <x v="0"/>
    <n v="364"/>
  </r>
  <r>
    <x v="0"/>
    <x v="41"/>
    <x v="5"/>
    <n v="10783"/>
  </r>
  <r>
    <x v="0"/>
    <x v="42"/>
    <x v="6"/>
    <n v="5749"/>
  </r>
  <r>
    <x v="0"/>
    <x v="42"/>
    <x v="0"/>
    <n v="358"/>
  </r>
  <r>
    <x v="0"/>
    <x v="42"/>
    <x v="5"/>
    <n v="10319"/>
  </r>
  <r>
    <x v="0"/>
    <x v="43"/>
    <x v="6"/>
    <n v="5030"/>
  </r>
  <r>
    <x v="0"/>
    <x v="43"/>
    <x v="0"/>
    <n v="323"/>
  </r>
  <r>
    <x v="0"/>
    <x v="43"/>
    <x v="5"/>
    <n v="9227"/>
  </r>
  <r>
    <x v="0"/>
    <x v="44"/>
    <x v="1"/>
    <n v="3127"/>
  </r>
  <r>
    <x v="0"/>
    <x v="44"/>
    <x v="3"/>
    <n v="743"/>
  </r>
  <r>
    <x v="0"/>
    <x v="44"/>
    <x v="4"/>
    <n v="3412"/>
  </r>
  <r>
    <x v="0"/>
    <x v="44"/>
    <x v="2"/>
    <n v="1582"/>
  </r>
  <r>
    <x v="0"/>
    <x v="44"/>
    <x v="0"/>
    <n v="340"/>
  </r>
  <r>
    <x v="1"/>
    <x v="16"/>
    <x v="0"/>
    <n v="937"/>
  </r>
  <r>
    <x v="1"/>
    <x v="17"/>
    <x v="0"/>
    <n v="892"/>
  </r>
  <r>
    <x v="1"/>
    <x v="18"/>
    <x v="0"/>
    <n v="851"/>
  </r>
  <r>
    <x v="1"/>
    <x v="19"/>
    <x v="0"/>
    <n v="921"/>
  </r>
  <r>
    <x v="1"/>
    <x v="20"/>
    <x v="0"/>
    <n v="967"/>
  </r>
  <r>
    <x v="1"/>
    <x v="21"/>
    <x v="0"/>
    <n v="859"/>
  </r>
  <r>
    <x v="1"/>
    <x v="22"/>
    <x v="0"/>
    <n v="834"/>
  </r>
  <r>
    <x v="1"/>
    <x v="23"/>
    <x v="0"/>
    <n v="855"/>
  </r>
  <r>
    <x v="1"/>
    <x v="24"/>
    <x v="0"/>
    <n v="841"/>
  </r>
  <r>
    <x v="1"/>
    <x v="25"/>
    <x v="0"/>
    <n v="853"/>
  </r>
  <r>
    <x v="1"/>
    <x v="26"/>
    <x v="0"/>
    <n v="767"/>
  </r>
  <r>
    <x v="1"/>
    <x v="27"/>
    <x v="0"/>
    <n v="693"/>
  </r>
  <r>
    <x v="1"/>
    <x v="28"/>
    <x v="0"/>
    <n v="686"/>
  </r>
  <r>
    <x v="1"/>
    <x v="29"/>
    <x v="0"/>
    <n v="604"/>
  </r>
  <r>
    <x v="1"/>
    <x v="30"/>
    <x v="0"/>
    <n v="712"/>
  </r>
  <r>
    <x v="1"/>
    <x v="31"/>
    <x v="0"/>
    <n v="700"/>
  </r>
  <r>
    <x v="1"/>
    <x v="32"/>
    <x v="0"/>
    <n v="696"/>
  </r>
  <r>
    <x v="2"/>
    <x v="24"/>
    <x v="0"/>
    <n v="115"/>
  </r>
  <r>
    <x v="2"/>
    <x v="24"/>
    <x v="5"/>
    <n v="1831"/>
  </r>
  <r>
    <x v="2"/>
    <x v="25"/>
    <x v="0"/>
    <n v="137"/>
  </r>
  <r>
    <x v="2"/>
    <x v="25"/>
    <x v="5"/>
    <n v="1942"/>
  </r>
  <r>
    <x v="2"/>
    <x v="26"/>
    <x v="0"/>
    <n v="102"/>
  </r>
  <r>
    <x v="2"/>
    <x v="26"/>
    <x v="5"/>
    <n v="1881"/>
  </r>
  <r>
    <x v="2"/>
    <x v="27"/>
    <x v="0"/>
    <n v="127"/>
  </r>
  <r>
    <x v="2"/>
    <x v="27"/>
    <x v="5"/>
    <n v="1908"/>
  </r>
  <r>
    <x v="2"/>
    <x v="29"/>
    <x v="0"/>
    <n v="84"/>
  </r>
  <r>
    <x v="2"/>
    <x v="29"/>
    <x v="5"/>
    <n v="1895"/>
  </r>
  <r>
    <x v="2"/>
    <x v="30"/>
    <x v="0"/>
    <n v="90"/>
  </r>
  <r>
    <x v="2"/>
    <x v="30"/>
    <x v="5"/>
    <n v="1880"/>
  </r>
  <r>
    <x v="2"/>
    <x v="31"/>
    <x v="0"/>
    <n v="101"/>
  </r>
  <r>
    <x v="2"/>
    <x v="31"/>
    <x v="5"/>
    <n v="2097"/>
  </r>
  <r>
    <x v="2"/>
    <x v="32"/>
    <x v="0"/>
    <n v="89"/>
  </r>
  <r>
    <x v="2"/>
    <x v="32"/>
    <x v="5"/>
    <n v="2118"/>
  </r>
  <r>
    <x v="2"/>
    <x v="33"/>
    <x v="0"/>
    <n v="98"/>
  </r>
  <r>
    <x v="2"/>
    <x v="33"/>
    <x v="5"/>
    <n v="2171"/>
  </r>
  <r>
    <x v="2"/>
    <x v="34"/>
    <x v="0"/>
    <n v="111"/>
  </r>
  <r>
    <x v="2"/>
    <x v="34"/>
    <x v="5"/>
    <n v="2366"/>
  </r>
  <r>
    <x v="2"/>
    <x v="35"/>
    <x v="0"/>
    <n v="74"/>
  </r>
  <r>
    <x v="2"/>
    <x v="35"/>
    <x v="5"/>
    <n v="2245"/>
  </r>
  <r>
    <x v="2"/>
    <x v="36"/>
    <x v="0"/>
    <n v="87"/>
  </r>
  <r>
    <x v="2"/>
    <x v="36"/>
    <x v="5"/>
    <n v="2026"/>
  </r>
  <r>
    <x v="2"/>
    <x v="37"/>
    <x v="0"/>
    <n v="80"/>
  </r>
  <r>
    <x v="2"/>
    <x v="37"/>
    <x v="5"/>
    <n v="1876"/>
  </r>
  <r>
    <x v="2"/>
    <x v="38"/>
    <x v="0"/>
    <n v="89"/>
  </r>
  <r>
    <x v="2"/>
    <x v="38"/>
    <x v="5"/>
    <n v="1951"/>
  </r>
  <r>
    <x v="2"/>
    <x v="39"/>
    <x v="0"/>
    <n v="85"/>
  </r>
  <r>
    <x v="2"/>
    <x v="39"/>
    <x v="5"/>
    <n v="1730"/>
  </r>
  <r>
    <x v="2"/>
    <x v="40"/>
    <x v="0"/>
    <n v="60"/>
  </r>
  <r>
    <x v="2"/>
    <x v="40"/>
    <x v="5"/>
    <n v="1692"/>
  </r>
  <r>
    <x v="2"/>
    <x v="41"/>
    <x v="0"/>
    <n v="46"/>
  </r>
  <r>
    <x v="2"/>
    <x v="41"/>
    <x v="5"/>
    <n v="1673"/>
  </r>
  <r>
    <x v="2"/>
    <x v="42"/>
    <x v="0"/>
    <n v="72"/>
  </r>
  <r>
    <x v="2"/>
    <x v="42"/>
    <x v="5"/>
    <n v="1719"/>
  </r>
  <r>
    <x v="2"/>
    <x v="43"/>
    <x v="0"/>
    <n v="64"/>
  </r>
  <r>
    <x v="2"/>
    <x v="43"/>
    <x v="5"/>
    <n v="1648"/>
  </r>
  <r>
    <x v="2"/>
    <x v="44"/>
    <x v="1"/>
    <n v="414"/>
  </r>
  <r>
    <x v="2"/>
    <x v="44"/>
    <x v="3"/>
    <n v="93"/>
  </r>
  <r>
    <x v="2"/>
    <x v="44"/>
    <x v="4"/>
    <n v="449"/>
  </r>
  <r>
    <x v="2"/>
    <x v="44"/>
    <x v="2"/>
    <n v="267"/>
  </r>
  <r>
    <x v="2"/>
    <x v="44"/>
    <x v="0"/>
    <n v="62"/>
  </r>
  <r>
    <x v="2"/>
    <x v="0"/>
    <x v="1"/>
    <n v="448"/>
  </r>
  <r>
    <x v="2"/>
    <x v="0"/>
    <x v="3"/>
    <n v="103"/>
  </r>
  <r>
    <x v="2"/>
    <x v="0"/>
    <x v="4"/>
    <n v="543"/>
  </r>
  <r>
    <x v="2"/>
    <x v="0"/>
    <x v="2"/>
    <n v="238"/>
  </r>
  <r>
    <x v="2"/>
    <x v="0"/>
    <x v="0"/>
    <n v="52"/>
  </r>
  <r>
    <x v="2"/>
    <x v="1"/>
    <x v="1"/>
    <n v="522"/>
  </r>
  <r>
    <x v="2"/>
    <x v="1"/>
    <x v="3"/>
    <n v="82"/>
  </r>
  <r>
    <x v="2"/>
    <x v="1"/>
    <x v="4"/>
    <n v="513"/>
  </r>
  <r>
    <x v="2"/>
    <x v="1"/>
    <x v="2"/>
    <n v="297"/>
  </r>
  <r>
    <x v="2"/>
    <x v="1"/>
    <x v="0"/>
    <n v="59"/>
  </r>
  <r>
    <x v="2"/>
    <x v="2"/>
    <x v="1"/>
    <n v="558"/>
  </r>
  <r>
    <x v="2"/>
    <x v="2"/>
    <x v="3"/>
    <n v="57"/>
  </r>
  <r>
    <x v="2"/>
    <x v="2"/>
    <x v="4"/>
    <n v="442"/>
  </r>
  <r>
    <x v="2"/>
    <x v="2"/>
    <x v="2"/>
    <n v="262"/>
  </r>
  <r>
    <x v="2"/>
    <x v="2"/>
    <x v="0"/>
    <n v="46"/>
  </r>
  <r>
    <x v="2"/>
    <x v="3"/>
    <x v="1"/>
    <n v="570"/>
  </r>
  <r>
    <x v="2"/>
    <x v="3"/>
    <x v="3"/>
    <n v="76"/>
  </r>
  <r>
    <x v="2"/>
    <x v="3"/>
    <x v="4"/>
    <n v="443"/>
  </r>
  <r>
    <x v="2"/>
    <x v="3"/>
    <x v="2"/>
    <n v="221"/>
  </r>
  <r>
    <x v="2"/>
    <x v="3"/>
    <x v="0"/>
    <n v="31"/>
  </r>
  <r>
    <x v="2"/>
    <x v="4"/>
    <x v="1"/>
    <n v="441"/>
  </r>
  <r>
    <x v="2"/>
    <x v="4"/>
    <x v="3"/>
    <n v="62"/>
  </r>
  <r>
    <x v="2"/>
    <x v="4"/>
    <x v="4"/>
    <n v="383"/>
  </r>
  <r>
    <x v="2"/>
    <x v="4"/>
    <x v="2"/>
    <n v="213"/>
  </r>
  <r>
    <x v="2"/>
    <x v="4"/>
    <x v="0"/>
    <n v="40"/>
  </r>
  <r>
    <x v="2"/>
    <x v="5"/>
    <x v="1"/>
    <n v="515"/>
  </r>
  <r>
    <x v="2"/>
    <x v="5"/>
    <x v="3"/>
    <n v="70"/>
  </r>
  <r>
    <x v="2"/>
    <x v="5"/>
    <x v="4"/>
    <n v="431"/>
  </r>
  <r>
    <x v="2"/>
    <x v="5"/>
    <x v="2"/>
    <n v="260"/>
  </r>
  <r>
    <x v="2"/>
    <x v="5"/>
    <x v="0"/>
    <n v="45"/>
  </r>
  <r>
    <x v="2"/>
    <x v="6"/>
    <x v="1"/>
    <n v="487"/>
  </r>
  <r>
    <x v="2"/>
    <x v="6"/>
    <x v="3"/>
    <n v="65"/>
  </r>
  <r>
    <x v="2"/>
    <x v="6"/>
    <x v="4"/>
    <n v="384"/>
  </r>
  <r>
    <x v="2"/>
    <x v="6"/>
    <x v="2"/>
    <n v="330"/>
  </r>
  <r>
    <x v="2"/>
    <x v="6"/>
    <x v="0"/>
    <n v="44"/>
  </r>
  <r>
    <x v="2"/>
    <x v="7"/>
    <x v="1"/>
    <n v="462"/>
  </r>
  <r>
    <x v="2"/>
    <x v="7"/>
    <x v="3"/>
    <n v="63"/>
  </r>
  <r>
    <x v="2"/>
    <x v="7"/>
    <x v="4"/>
    <n v="356"/>
  </r>
  <r>
    <x v="2"/>
    <x v="7"/>
    <x v="2"/>
    <n v="235"/>
  </r>
  <r>
    <x v="2"/>
    <x v="7"/>
    <x v="0"/>
    <n v="44"/>
  </r>
  <r>
    <x v="2"/>
    <x v="8"/>
    <x v="1"/>
    <n v="523"/>
  </r>
  <r>
    <x v="2"/>
    <x v="8"/>
    <x v="3"/>
    <n v="53"/>
  </r>
  <r>
    <x v="2"/>
    <x v="8"/>
    <x v="4"/>
    <n v="373"/>
  </r>
  <r>
    <x v="2"/>
    <x v="8"/>
    <x v="2"/>
    <n v="248"/>
  </r>
  <r>
    <x v="2"/>
    <x v="8"/>
    <x v="0"/>
    <n v="44"/>
  </r>
  <r>
    <x v="2"/>
    <x v="9"/>
    <x v="1"/>
    <n v="442"/>
  </r>
  <r>
    <x v="2"/>
    <x v="9"/>
    <x v="3"/>
    <n v="53"/>
  </r>
  <r>
    <x v="2"/>
    <x v="9"/>
    <x v="4"/>
    <n v="314"/>
  </r>
  <r>
    <x v="2"/>
    <x v="9"/>
    <x v="2"/>
    <n v="219"/>
  </r>
  <r>
    <x v="2"/>
    <x v="9"/>
    <x v="0"/>
    <n v="27"/>
  </r>
  <r>
    <x v="2"/>
    <x v="10"/>
    <x v="1"/>
    <n v="344"/>
  </r>
  <r>
    <x v="2"/>
    <x v="10"/>
    <x v="3"/>
    <n v="51"/>
  </r>
  <r>
    <x v="2"/>
    <x v="10"/>
    <x v="4"/>
    <n v="299"/>
  </r>
  <r>
    <x v="2"/>
    <x v="10"/>
    <x v="2"/>
    <n v="325"/>
  </r>
  <r>
    <x v="2"/>
    <x v="10"/>
    <x v="0"/>
    <n v="52"/>
  </r>
  <r>
    <x v="2"/>
    <x v="11"/>
    <x v="1"/>
    <n v="257"/>
  </r>
  <r>
    <x v="2"/>
    <x v="11"/>
    <x v="3"/>
    <n v="58"/>
  </r>
  <r>
    <x v="2"/>
    <x v="11"/>
    <x v="4"/>
    <n v="240"/>
  </r>
  <r>
    <x v="2"/>
    <x v="11"/>
    <x v="2"/>
    <n v="249"/>
  </r>
  <r>
    <x v="2"/>
    <x v="11"/>
    <x v="0"/>
    <n v="40"/>
  </r>
  <r>
    <x v="2"/>
    <x v="12"/>
    <x v="1"/>
    <n v="288"/>
  </r>
  <r>
    <x v="2"/>
    <x v="12"/>
    <x v="3"/>
    <n v="58"/>
  </r>
  <r>
    <x v="2"/>
    <x v="12"/>
    <x v="4"/>
    <n v="249"/>
  </r>
  <r>
    <x v="2"/>
    <x v="12"/>
    <x v="2"/>
    <n v="327"/>
  </r>
  <r>
    <x v="2"/>
    <x v="12"/>
    <x v="0"/>
    <n v="43"/>
  </r>
  <r>
    <x v="2"/>
    <x v="13"/>
    <x v="1"/>
    <n v="241"/>
  </r>
  <r>
    <x v="2"/>
    <x v="13"/>
    <x v="3"/>
    <n v="40"/>
  </r>
  <r>
    <x v="2"/>
    <x v="13"/>
    <x v="4"/>
    <n v="276"/>
  </r>
  <r>
    <x v="2"/>
    <x v="13"/>
    <x v="2"/>
    <n v="269"/>
  </r>
  <r>
    <x v="2"/>
    <x v="13"/>
    <x v="0"/>
    <n v="42"/>
  </r>
  <r>
    <x v="2"/>
    <x v="14"/>
    <x v="1"/>
    <n v="285"/>
  </r>
  <r>
    <x v="2"/>
    <x v="14"/>
    <x v="3"/>
    <n v="49"/>
  </r>
  <r>
    <x v="2"/>
    <x v="14"/>
    <x v="4"/>
    <n v="287"/>
  </r>
  <r>
    <x v="2"/>
    <x v="14"/>
    <x v="2"/>
    <n v="448"/>
  </r>
  <r>
    <x v="2"/>
    <x v="14"/>
    <x v="0"/>
    <n v="36"/>
  </r>
  <r>
    <x v="3"/>
    <x v="29"/>
    <x v="0"/>
    <n v="32"/>
  </r>
  <r>
    <x v="3"/>
    <x v="30"/>
    <x v="0"/>
    <n v="61"/>
  </r>
  <r>
    <x v="3"/>
    <x v="31"/>
    <x v="0"/>
    <n v="37"/>
  </r>
  <r>
    <x v="3"/>
    <x v="32"/>
    <x v="0"/>
    <n v="45"/>
  </r>
  <r>
    <x v="3"/>
    <x v="33"/>
    <x v="0"/>
    <n v="30"/>
  </r>
  <r>
    <x v="3"/>
    <x v="34"/>
    <x v="0"/>
    <n v="25"/>
  </r>
  <r>
    <x v="3"/>
    <x v="35"/>
    <x v="0"/>
    <n v="34"/>
  </r>
  <r>
    <x v="3"/>
    <x v="36"/>
    <x v="0"/>
    <n v="38"/>
  </r>
  <r>
    <x v="3"/>
    <x v="36"/>
    <x v="5"/>
    <n v="933"/>
  </r>
  <r>
    <x v="3"/>
    <x v="37"/>
    <x v="0"/>
    <n v="25"/>
  </r>
  <r>
    <x v="3"/>
    <x v="37"/>
    <x v="5"/>
    <n v="862"/>
  </r>
  <r>
    <x v="3"/>
    <x v="38"/>
    <x v="0"/>
    <n v="33"/>
  </r>
  <r>
    <x v="3"/>
    <x v="38"/>
    <x v="5"/>
    <n v="829"/>
  </r>
  <r>
    <x v="3"/>
    <x v="39"/>
    <x v="0"/>
    <n v="27"/>
  </r>
  <r>
    <x v="3"/>
    <x v="39"/>
    <x v="5"/>
    <n v="795"/>
  </r>
  <r>
    <x v="3"/>
    <x v="40"/>
    <x v="0"/>
    <n v="24"/>
  </r>
  <r>
    <x v="3"/>
    <x v="40"/>
    <x v="5"/>
    <n v="759"/>
  </r>
  <r>
    <x v="3"/>
    <x v="41"/>
    <x v="0"/>
    <n v="20"/>
  </r>
  <r>
    <x v="3"/>
    <x v="41"/>
    <x v="5"/>
    <n v="632"/>
  </r>
  <r>
    <x v="3"/>
    <x v="42"/>
    <x v="0"/>
    <n v="28"/>
  </r>
  <r>
    <x v="3"/>
    <x v="42"/>
    <x v="5"/>
    <n v="632"/>
  </r>
  <r>
    <x v="3"/>
    <x v="43"/>
    <x v="0"/>
    <n v="17"/>
  </r>
  <r>
    <x v="3"/>
    <x v="43"/>
    <x v="5"/>
    <n v="657"/>
  </r>
  <r>
    <x v="3"/>
    <x v="44"/>
    <x v="1"/>
    <n v="220"/>
  </r>
  <r>
    <x v="3"/>
    <x v="44"/>
    <x v="3"/>
    <n v="47"/>
  </r>
  <r>
    <x v="3"/>
    <x v="44"/>
    <x v="4"/>
    <n v="202"/>
  </r>
  <r>
    <x v="3"/>
    <x v="44"/>
    <x v="2"/>
    <n v="104"/>
  </r>
  <r>
    <x v="3"/>
    <x v="44"/>
    <x v="0"/>
    <n v="24"/>
  </r>
  <r>
    <x v="3"/>
    <x v="0"/>
    <x v="1"/>
    <n v="180"/>
  </r>
  <r>
    <x v="3"/>
    <x v="0"/>
    <x v="3"/>
    <n v="47"/>
  </r>
  <r>
    <x v="3"/>
    <x v="0"/>
    <x v="4"/>
    <n v="231"/>
  </r>
  <r>
    <x v="3"/>
    <x v="0"/>
    <x v="2"/>
    <n v="149"/>
  </r>
  <r>
    <x v="3"/>
    <x v="0"/>
    <x v="0"/>
    <n v="21"/>
  </r>
  <r>
    <x v="3"/>
    <x v="1"/>
    <x v="1"/>
    <n v="173"/>
  </r>
  <r>
    <x v="3"/>
    <x v="1"/>
    <x v="3"/>
    <n v="43"/>
  </r>
  <r>
    <x v="3"/>
    <x v="1"/>
    <x v="4"/>
    <n v="196"/>
  </r>
  <r>
    <x v="3"/>
    <x v="1"/>
    <x v="2"/>
    <n v="179"/>
  </r>
  <r>
    <x v="3"/>
    <x v="1"/>
    <x v="0"/>
    <n v="23"/>
  </r>
  <r>
    <x v="3"/>
    <x v="2"/>
    <x v="1"/>
    <n v="185"/>
  </r>
  <r>
    <x v="3"/>
    <x v="2"/>
    <x v="3"/>
    <n v="36"/>
  </r>
  <r>
    <x v="3"/>
    <x v="2"/>
    <x v="4"/>
    <n v="189"/>
  </r>
  <r>
    <x v="3"/>
    <x v="2"/>
    <x v="2"/>
    <n v="131"/>
  </r>
  <r>
    <x v="3"/>
    <x v="2"/>
    <x v="0"/>
    <n v="17"/>
  </r>
  <r>
    <x v="3"/>
    <x v="3"/>
    <x v="1"/>
    <n v="220"/>
  </r>
  <r>
    <x v="3"/>
    <x v="3"/>
    <x v="3"/>
    <n v="44"/>
  </r>
  <r>
    <x v="3"/>
    <x v="3"/>
    <x v="4"/>
    <n v="198"/>
  </r>
  <r>
    <x v="3"/>
    <x v="3"/>
    <x v="2"/>
    <n v="164"/>
  </r>
  <r>
    <x v="3"/>
    <x v="3"/>
    <x v="0"/>
    <n v="17"/>
  </r>
  <r>
    <x v="3"/>
    <x v="4"/>
    <x v="1"/>
    <n v="170"/>
  </r>
  <r>
    <x v="3"/>
    <x v="4"/>
    <x v="3"/>
    <n v="37"/>
  </r>
  <r>
    <x v="3"/>
    <x v="4"/>
    <x v="4"/>
    <n v="172"/>
  </r>
  <r>
    <x v="3"/>
    <x v="4"/>
    <x v="2"/>
    <n v="164"/>
  </r>
  <r>
    <x v="3"/>
    <x v="4"/>
    <x v="0"/>
    <n v="20"/>
  </r>
  <r>
    <x v="3"/>
    <x v="5"/>
    <x v="1"/>
    <n v="163"/>
  </r>
  <r>
    <x v="3"/>
    <x v="5"/>
    <x v="3"/>
    <n v="53"/>
  </r>
  <r>
    <x v="3"/>
    <x v="5"/>
    <x v="4"/>
    <n v="216"/>
  </r>
  <r>
    <x v="3"/>
    <x v="5"/>
    <x v="2"/>
    <n v="160"/>
  </r>
  <r>
    <x v="3"/>
    <x v="5"/>
    <x v="0"/>
    <n v="19"/>
  </r>
  <r>
    <x v="3"/>
    <x v="6"/>
    <x v="1"/>
    <n v="193"/>
  </r>
  <r>
    <x v="3"/>
    <x v="6"/>
    <x v="3"/>
    <n v="38"/>
  </r>
  <r>
    <x v="3"/>
    <x v="6"/>
    <x v="4"/>
    <n v="165"/>
  </r>
  <r>
    <x v="3"/>
    <x v="6"/>
    <x v="2"/>
    <n v="225"/>
  </r>
  <r>
    <x v="3"/>
    <x v="6"/>
    <x v="0"/>
    <n v="19"/>
  </r>
  <r>
    <x v="3"/>
    <x v="7"/>
    <x v="1"/>
    <n v="146"/>
  </r>
  <r>
    <x v="3"/>
    <x v="7"/>
    <x v="3"/>
    <n v="37"/>
  </r>
  <r>
    <x v="3"/>
    <x v="7"/>
    <x v="4"/>
    <n v="171"/>
  </r>
  <r>
    <x v="3"/>
    <x v="7"/>
    <x v="2"/>
    <n v="172"/>
  </r>
  <r>
    <x v="3"/>
    <x v="7"/>
    <x v="0"/>
    <n v="15"/>
  </r>
  <r>
    <x v="3"/>
    <x v="8"/>
    <x v="1"/>
    <n v="105"/>
  </r>
  <r>
    <x v="3"/>
    <x v="8"/>
    <x v="3"/>
    <n v="43"/>
  </r>
  <r>
    <x v="3"/>
    <x v="8"/>
    <x v="4"/>
    <n v="141"/>
  </r>
  <r>
    <x v="3"/>
    <x v="8"/>
    <x v="2"/>
    <n v="107"/>
  </r>
  <r>
    <x v="3"/>
    <x v="8"/>
    <x v="0"/>
    <n v="20"/>
  </r>
  <r>
    <x v="3"/>
    <x v="9"/>
    <x v="1"/>
    <n v="156"/>
  </r>
  <r>
    <x v="3"/>
    <x v="9"/>
    <x v="3"/>
    <n v="46"/>
  </r>
  <r>
    <x v="3"/>
    <x v="9"/>
    <x v="4"/>
    <n v="153"/>
  </r>
  <r>
    <x v="3"/>
    <x v="9"/>
    <x v="2"/>
    <n v="154"/>
  </r>
  <r>
    <x v="3"/>
    <x v="9"/>
    <x v="0"/>
    <n v="16"/>
  </r>
  <r>
    <x v="3"/>
    <x v="10"/>
    <x v="1"/>
    <n v="131"/>
  </r>
  <r>
    <x v="3"/>
    <x v="10"/>
    <x v="3"/>
    <n v="25"/>
  </r>
  <r>
    <x v="3"/>
    <x v="10"/>
    <x v="4"/>
    <n v="105"/>
  </r>
  <r>
    <x v="3"/>
    <x v="10"/>
    <x v="2"/>
    <n v="147"/>
  </r>
  <r>
    <x v="3"/>
    <x v="10"/>
    <x v="0"/>
    <n v="21"/>
  </r>
  <r>
    <x v="3"/>
    <x v="11"/>
    <x v="1"/>
    <n v="176"/>
  </r>
  <r>
    <x v="3"/>
    <x v="11"/>
    <x v="3"/>
    <n v="28"/>
  </r>
  <r>
    <x v="3"/>
    <x v="11"/>
    <x v="4"/>
    <n v="115"/>
  </r>
  <r>
    <x v="3"/>
    <x v="11"/>
    <x v="2"/>
    <n v="160"/>
  </r>
  <r>
    <x v="3"/>
    <x v="11"/>
    <x v="0"/>
    <n v="21"/>
  </r>
  <r>
    <x v="3"/>
    <x v="12"/>
    <x v="1"/>
    <n v="126"/>
  </r>
  <r>
    <x v="3"/>
    <x v="12"/>
    <x v="3"/>
    <n v="36"/>
  </r>
  <r>
    <x v="3"/>
    <x v="12"/>
    <x v="4"/>
    <n v="101"/>
  </r>
  <r>
    <x v="3"/>
    <x v="12"/>
    <x v="2"/>
    <n v="159"/>
  </r>
  <r>
    <x v="3"/>
    <x v="12"/>
    <x v="0"/>
    <n v="14"/>
  </r>
  <r>
    <x v="3"/>
    <x v="13"/>
    <x v="1"/>
    <n v="118"/>
  </r>
  <r>
    <x v="3"/>
    <x v="13"/>
    <x v="3"/>
    <n v="33"/>
  </r>
  <r>
    <x v="3"/>
    <x v="13"/>
    <x v="4"/>
    <n v="93"/>
  </r>
  <r>
    <x v="3"/>
    <x v="13"/>
    <x v="2"/>
    <n v="122"/>
  </r>
  <r>
    <x v="3"/>
    <x v="13"/>
    <x v="0"/>
    <n v="18"/>
  </r>
  <r>
    <x v="3"/>
    <x v="14"/>
    <x v="1"/>
    <n v="123"/>
  </r>
  <r>
    <x v="3"/>
    <x v="14"/>
    <x v="3"/>
    <n v="36"/>
  </r>
  <r>
    <x v="3"/>
    <x v="14"/>
    <x v="4"/>
    <n v="126"/>
  </r>
  <r>
    <x v="3"/>
    <x v="14"/>
    <x v="2"/>
    <n v="104"/>
  </r>
  <r>
    <x v="3"/>
    <x v="14"/>
    <x v="0"/>
    <n v="16"/>
  </r>
  <r>
    <x v="4"/>
    <x v="45"/>
    <x v="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2207961-5CBF-4D19-887B-A416515E4862}" name="PivotTable12" cacheId="18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B10" firstHeaderRow="1" firstDataRow="2" firstDataCol="1" rowPageCount="1" colPageCount="1"/>
  <pivotFields count="4">
    <pivotField axis="axisCol" showAll="0">
      <items count="6">
        <item x="0"/>
        <item x="1"/>
        <item x="2"/>
        <item x="3"/>
        <item h="1" x="4"/>
        <item t="default"/>
      </items>
    </pivotField>
    <pivotField axis="axisRow" showAll="0">
      <items count="47">
        <item x="0"/>
        <item x="1"/>
        <item x="2"/>
        <item x="3"/>
        <item x="4"/>
        <item x="5"/>
        <item x="6"/>
        <item x="7"/>
        <item x="8"/>
        <item x="9"/>
        <item x="10"/>
        <item x="11"/>
        <item x="12"/>
        <item x="13"/>
        <item x="45"/>
        <item x="16"/>
        <item x="17"/>
        <item x="18"/>
        <item x="19"/>
        <item x="20"/>
        <item x="21"/>
        <item x="22"/>
        <item x="23"/>
        <item x="24"/>
        <item x="25"/>
        <item x="26"/>
        <item x="27"/>
        <item x="28"/>
        <item x="29"/>
        <item x="30"/>
        <item x="31"/>
        <item x="32"/>
        <item x="33"/>
        <item x="34"/>
        <item x="35"/>
        <item x="36"/>
        <item x="37"/>
        <item x="38"/>
        <item x="39"/>
        <item x="40"/>
        <item x="41"/>
        <item x="42"/>
        <item x="43"/>
        <item x="44"/>
        <item x="14"/>
        <item x="15"/>
        <item t="default"/>
      </items>
    </pivotField>
    <pivotField axis="axisPage" showAll="0">
      <items count="9">
        <item x="1"/>
        <item x="3"/>
        <item x="4"/>
        <item x="2"/>
        <item x="6"/>
        <item x="0"/>
        <item x="5"/>
        <item x="7"/>
        <item t="default"/>
      </items>
    </pivotField>
    <pivotField dataField="1" showAll="0"/>
  </pivotFields>
  <rowFields count="1">
    <field x="1"/>
  </rowFields>
  <rowItems count="1">
    <i t="grand">
      <x/>
    </i>
  </rowItems>
  <colFields count="1">
    <field x="0"/>
  </colFields>
  <colItems count="1">
    <i t="grand">
      <x/>
    </i>
  </colItems>
  <pageFields count="1">
    <pageField fld="2" item="7" hier="-1"/>
  </pageFields>
  <dataFields count="1">
    <dataField name="Sum of TOTAL_VICTIM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5A3E561-7396-43E9-9FE6-7E60B45CE008}" name="PivotTable2" cacheId="18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6">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4"/>
        <item h="1" x="53"/>
        <item t="default"/>
      </items>
    </pivotField>
    <pivotField axis="axisCol" showAll="0">
      <items count="6">
        <item x="0"/>
        <item x="3"/>
        <item x="1"/>
        <item x="2"/>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13" Type="http://schemas.openxmlformats.org/officeDocument/2006/relationships/hyperlink" Target="https://code.statisticsauthority.gov.uk/"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National.Statistics@firescotland.gov.uk" TargetMode="External"/><Relationship Id="rId12" Type="http://schemas.openxmlformats.org/officeDocument/2006/relationships/hyperlink" Target="https://www.firescotland.gov.uk/abou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https://www.gov.uk/government/statistical-data-sets/fire-statistics-guidance" TargetMode="External"/><Relationship Id="rId6" Type="http://schemas.openxmlformats.org/officeDocument/2006/relationships/hyperlink" Target="mailto:stats.inclusion@gov.wales" TargetMode="External"/><Relationship Id="rId11" Type="http://schemas.openxmlformats.org/officeDocument/2006/relationships/hyperlink" Target="https://www.gov.uk/government/collections/fire-statistics-monitor" TargetMode="External"/><Relationship Id="rId5" Type="http://schemas.openxmlformats.org/officeDocument/2006/relationships/hyperlink" Target="https://www.statisticsauthority.gov.uk/code-of-practice/" TargetMode="External"/><Relationship Id="rId15" Type="http://schemas.openxmlformats.org/officeDocument/2006/relationships/printerSettings" Target="../printerSettings/printerSettings7.bin"/><Relationship Id="rId10" Type="http://schemas.openxmlformats.org/officeDocument/2006/relationships/hyperlink" Target="https://www.gov.uk/government/publications/fire-statistics-guidance"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 Id="rId14" Type="http://schemas.openxmlformats.org/officeDocument/2006/relationships/hyperlink" Target="mailto:firestatistics@communities.gov.uk" TargetMode="External"/></Relationships>
</file>

<file path=xl/worksheets/_rels/sheet8.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0A025-A1D2-4827-9576-6960A0C8817C}">
  <sheetPr codeName="Sheet1"/>
  <dimension ref="A1:K14"/>
  <sheetViews>
    <sheetView workbookViewId="0"/>
  </sheetViews>
  <sheetFormatPr defaultRowHeight="12.75"/>
  <cols>
    <col min="1" max="1" width="74" style="3" bestFit="1"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c r="A1" s="3" t="e" vm="1">
        <v>#VALUE!</v>
      </c>
    </row>
    <row r="2" spans="1:11" ht="27">
      <c r="A2" s="42" t="s">
        <v>0</v>
      </c>
    </row>
    <row r="3" spans="1:11" ht="23.25">
      <c r="A3" s="43" t="str">
        <f>_xlfn.CONCAT("England, year ending ",config!B5," ",config!B6,": data tables")</f>
        <v>England, year ending September 2025: data tables</v>
      </c>
    </row>
    <row r="4" spans="1:11" ht="45" customHeight="1">
      <c r="A4" s="23" t="s">
        <v>1</v>
      </c>
      <c r="C4" s="4"/>
      <c r="K4" s="5"/>
    </row>
    <row r="5" spans="1:11" ht="32.25" customHeight="1">
      <c r="A5" s="126" t="str">
        <f>_xlfn.CONCAT("Responsible Statistician: ",config!B4)</f>
        <v>Responsible Statistician: Ollie Gee</v>
      </c>
      <c r="B5" s="127"/>
    </row>
    <row r="6" spans="1:11" ht="15">
      <c r="A6" s="22" t="s">
        <v>2</v>
      </c>
      <c r="B6" s="127"/>
    </row>
    <row r="7" spans="1:11" ht="15">
      <c r="A7" s="122" t="s">
        <v>3</v>
      </c>
      <c r="B7" s="7"/>
    </row>
    <row r="8" spans="1:11" ht="28.5" customHeight="1">
      <c r="A8" s="44" t="str">
        <f>_xlfn.CONCAT("Published: ",config!B1)</f>
        <v>Published: 29 January 2026</v>
      </c>
      <c r="B8" s="6"/>
    </row>
    <row r="9" spans="1:11" ht="15">
      <c r="A9" s="44" t="str">
        <f>_xlfn.CONCAT("Next update: ",config!B2)</f>
        <v>Next update: TBC</v>
      </c>
      <c r="B9" s="6"/>
    </row>
    <row r="10" spans="1:11" ht="30" customHeight="1">
      <c r="A10" s="126" t="str">
        <f>_xlfn.CONCAT("Crown copyright © ",config!B8)</f>
        <v>Crown copyright © 2026</v>
      </c>
    </row>
    <row r="11" spans="1:11" ht="15">
      <c r="A11" s="128" t="s">
        <v>4</v>
      </c>
    </row>
    <row r="12" spans="1:11" ht="27" customHeight="1">
      <c r="A12" s="45" t="s">
        <v>5</v>
      </c>
    </row>
    <row r="13" spans="1:11" ht="15">
      <c r="A13" s="20" t="s">
        <v>6</v>
      </c>
    </row>
    <row r="14" spans="1:11" ht="15">
      <c r="A14" s="123" t="s">
        <v>7</v>
      </c>
    </row>
  </sheetData>
  <hyperlinks>
    <hyperlink ref="A14" r:id="rId1" xr:uid="{736A7A61-1CAB-4C75-AC10-F8DF7F679259}"/>
    <hyperlink ref="A11" location="Contents!A1" display="Contents" xr:uid="{018655A5-0ABA-4D25-A4EF-FDF4358097EB}"/>
    <hyperlink ref="A9" r:id="rId2" display="Next update: 24 October 2024" xr:uid="{445FE69D-F6C4-4781-ABA2-AF7B4C7997C8}"/>
    <hyperlink ref="A8" r:id="rId3" display="Published: 12 August 2021" xr:uid="{1637D55C-9AC9-443F-8445-3943F70B2A46}"/>
    <hyperlink ref="A7" r:id="rId4" xr:uid="{FA813BE1-DBF3-44A4-8D5C-022F1FBC5228}"/>
    <hyperlink ref="A6" r:id="rId5" xr:uid="{16DE9E19-F5D6-4CC8-9ACF-84F958021E39}"/>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CE173-F8A5-4C46-A962-D35A9588B1A3}">
  <sheetPr codeName="Sheet2">
    <tabColor rgb="FFFF0000"/>
  </sheetPr>
  <dimension ref="A1:B8"/>
  <sheetViews>
    <sheetView workbookViewId="0"/>
  </sheetViews>
  <sheetFormatPr defaultRowHeight="15"/>
  <cols>
    <col min="1" max="1" width="21.28515625" bestFit="1" customWidth="1"/>
    <col min="2" max="2" width="14.5703125" bestFit="1" customWidth="1"/>
  </cols>
  <sheetData>
    <row r="1" spans="1:2">
      <c r="A1" t="s">
        <v>8</v>
      </c>
      <c r="B1" s="41" t="s">
        <v>9</v>
      </c>
    </row>
    <row r="2" spans="1:2">
      <c r="A2" t="s">
        <v>10</v>
      </c>
      <c r="B2" s="41" t="s">
        <v>11</v>
      </c>
    </row>
    <row r="3" spans="1:2">
      <c r="A3" t="s">
        <v>12</v>
      </c>
      <c r="B3" s="41" t="s">
        <v>13</v>
      </c>
    </row>
    <row r="4" spans="1:2">
      <c r="A4" t="s">
        <v>14</v>
      </c>
      <c r="B4" s="41" t="s">
        <v>15</v>
      </c>
    </row>
    <row r="5" spans="1:2">
      <c r="A5" t="s">
        <v>16</v>
      </c>
      <c r="B5" s="41" t="s">
        <v>17</v>
      </c>
    </row>
    <row r="6" spans="1:2">
      <c r="A6" t="s">
        <v>18</v>
      </c>
      <c r="B6">
        <v>2025</v>
      </c>
    </row>
    <row r="7" spans="1:2">
      <c r="A7" t="s">
        <v>19</v>
      </c>
      <c r="B7" s="41" t="s">
        <v>20</v>
      </c>
    </row>
    <row r="8" spans="1:2">
      <c r="A8" t="s">
        <v>21</v>
      </c>
      <c r="B8">
        <v>2026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7F43-23F8-4574-9352-CC8F512EE1D1}">
  <sheetPr codeName="Sheet3"/>
  <dimension ref="A1:E28"/>
  <sheetViews>
    <sheetView workbookViewId="0"/>
  </sheetViews>
  <sheetFormatPr defaultColWidth="9.42578125" defaultRowHeight="14.25"/>
  <cols>
    <col min="1" max="1" width="17.5703125" style="16" customWidth="1"/>
    <col min="2" max="2" width="81.42578125" style="14" customWidth="1"/>
    <col min="3" max="3" width="46" style="14" customWidth="1"/>
    <col min="4" max="4" width="22.42578125" style="16" customWidth="1"/>
    <col min="5" max="5" width="32.28515625" style="16" bestFit="1" customWidth="1"/>
    <col min="6" max="6" width="9.42578125" style="16" customWidth="1"/>
    <col min="7" max="16384" width="9.42578125" style="16"/>
  </cols>
  <sheetData>
    <row r="1" spans="1:5" s="8" customFormat="1" ht="15.6" customHeight="1">
      <c r="A1" s="28" t="s">
        <v>0</v>
      </c>
      <c r="B1" s="29"/>
      <c r="C1" s="29"/>
      <c r="D1" s="30"/>
      <c r="E1" s="132" t="e" vm="2">
        <v>#VALUE!</v>
      </c>
    </row>
    <row r="2" spans="1:5" s="8" customFormat="1" ht="21.6" customHeight="1">
      <c r="A2" s="46" t="str">
        <f>_xlfn.CONCAT("Publication Date: ",config!B1)</f>
        <v>Publication Date: 29 January 2026</v>
      </c>
      <c r="B2" s="31"/>
      <c r="C2" s="31"/>
      <c r="D2" s="32"/>
      <c r="E2" s="132"/>
    </row>
    <row r="3" spans="1:5" s="9" customFormat="1" ht="18" customHeight="1">
      <c r="A3" s="33" t="s">
        <v>22</v>
      </c>
      <c r="B3" s="33"/>
      <c r="C3" s="33"/>
      <c r="D3" s="34"/>
      <c r="E3" s="132"/>
    </row>
    <row r="4" spans="1:5" s="9" customFormat="1" ht="15.75" customHeight="1">
      <c r="A4" s="35" t="s">
        <v>23</v>
      </c>
      <c r="B4" s="33"/>
      <c r="C4" s="33"/>
      <c r="D4" s="34"/>
      <c r="E4" s="132"/>
    </row>
    <row r="5" spans="1:5" s="10" customFormat="1" ht="33.75" customHeight="1">
      <c r="A5" s="36" t="s">
        <v>24</v>
      </c>
      <c r="B5" s="36" t="s">
        <v>25</v>
      </c>
      <c r="C5" s="36" t="s">
        <v>26</v>
      </c>
      <c r="D5" s="36" t="s">
        <v>27</v>
      </c>
      <c r="E5" s="37" t="s">
        <v>28</v>
      </c>
    </row>
    <row r="6" spans="1:5" s="17" customFormat="1" ht="30">
      <c r="A6" s="38" t="s">
        <v>29</v>
      </c>
      <c r="B6" s="39" t="s">
        <v>30</v>
      </c>
      <c r="C6" s="39" t="s">
        <v>31</v>
      </c>
      <c r="D6" s="47" t="s">
        <v>32</v>
      </c>
      <c r="E6" s="40" t="s">
        <v>33</v>
      </c>
    </row>
    <row r="7" spans="1:5" s="13" customFormat="1" ht="60">
      <c r="A7" s="38" t="s">
        <v>34</v>
      </c>
      <c r="B7" s="39" t="s">
        <v>35</v>
      </c>
      <c r="C7" s="39" t="s">
        <v>36</v>
      </c>
      <c r="D7" s="47" t="s">
        <v>37</v>
      </c>
      <c r="E7" s="40" t="s">
        <v>33</v>
      </c>
    </row>
    <row r="8" spans="1:5" s="13" customFormat="1" ht="30">
      <c r="A8" s="38" t="s">
        <v>38</v>
      </c>
      <c r="B8" s="39" t="s">
        <v>39</v>
      </c>
      <c r="C8" s="39" t="s">
        <v>40</v>
      </c>
      <c r="D8" s="47" t="s">
        <v>32</v>
      </c>
      <c r="E8" s="40" t="s">
        <v>33</v>
      </c>
    </row>
    <row r="9" spans="1:5" s="13" customFormat="1" ht="12" customHeight="1">
      <c r="A9" s="18"/>
      <c r="B9" s="11"/>
      <c r="C9" s="11"/>
      <c r="D9" s="12"/>
      <c r="E9" s="12"/>
    </row>
    <row r="10" spans="1:5" s="10" customFormat="1" ht="15">
      <c r="A10" s="19"/>
      <c r="B10" s="14"/>
      <c r="C10" s="14"/>
      <c r="D10" s="15"/>
      <c r="E10" s="16"/>
    </row>
    <row r="11" spans="1:5" s="10" customFormat="1" ht="15">
      <c r="A11" s="16"/>
      <c r="B11" s="14"/>
      <c r="C11" s="14"/>
      <c r="D11" s="15"/>
      <c r="E11" s="16"/>
    </row>
    <row r="12" spans="1:5" s="10" customFormat="1" ht="15">
      <c r="A12" s="16"/>
      <c r="B12" s="14"/>
      <c r="C12" s="14"/>
      <c r="D12" s="15"/>
      <c r="E12" s="16"/>
    </row>
    <row r="13" spans="1:5" s="10" customFormat="1" ht="15">
      <c r="A13" s="16"/>
      <c r="B13" s="14"/>
      <c r="C13" s="14"/>
      <c r="D13" s="15"/>
      <c r="E13" s="16"/>
    </row>
    <row r="14" spans="1:5" s="10" customFormat="1" ht="15">
      <c r="A14" s="16"/>
      <c r="B14" s="14"/>
      <c r="C14" s="14"/>
      <c r="D14" s="15"/>
      <c r="E14" s="16"/>
    </row>
    <row r="15" spans="1:5" s="10" customFormat="1" ht="15">
      <c r="A15" s="16"/>
      <c r="B15" s="14"/>
      <c r="C15" s="14"/>
      <c r="D15" s="15"/>
      <c r="E15" s="16"/>
    </row>
    <row r="16" spans="1:5" s="10" customFormat="1" ht="15">
      <c r="A16" s="16"/>
      <c r="B16" s="14"/>
      <c r="C16" s="14"/>
      <c r="D16" s="15"/>
      <c r="E16" s="16"/>
    </row>
    <row r="17" spans="1:5" s="10" customFormat="1" ht="15">
      <c r="A17" s="16"/>
      <c r="B17" s="14"/>
      <c r="C17" s="14"/>
      <c r="D17" s="15"/>
      <c r="E17" s="16"/>
    </row>
    <row r="18" spans="1:5" s="10" customFormat="1" ht="15">
      <c r="A18" s="16"/>
      <c r="B18" s="14"/>
      <c r="C18" s="14"/>
      <c r="D18" s="15"/>
      <c r="E18" s="16"/>
    </row>
    <row r="19" spans="1:5" s="10" customFormat="1" ht="15">
      <c r="A19" s="16"/>
      <c r="B19" s="14"/>
      <c r="C19" s="14"/>
      <c r="D19" s="15"/>
      <c r="E19" s="16"/>
    </row>
    <row r="20" spans="1:5" s="10" customFormat="1" ht="15">
      <c r="A20" s="16"/>
      <c r="B20" s="14"/>
      <c r="C20" s="14"/>
      <c r="D20" s="15"/>
      <c r="E20" s="16"/>
    </row>
    <row r="21" spans="1:5" s="10" customFormat="1" ht="15">
      <c r="A21" s="16"/>
      <c r="B21" s="14"/>
      <c r="C21" s="14"/>
      <c r="D21" s="15"/>
      <c r="E21" s="16"/>
    </row>
    <row r="22" spans="1:5" s="10" customFormat="1" ht="15">
      <c r="A22" s="16"/>
      <c r="B22" s="14"/>
      <c r="C22" s="14"/>
      <c r="D22" s="15"/>
      <c r="E22" s="16"/>
    </row>
    <row r="23" spans="1:5" s="10" customFormat="1" ht="15">
      <c r="A23" s="16"/>
      <c r="B23" s="14"/>
      <c r="C23" s="14"/>
      <c r="D23" s="15"/>
      <c r="E23" s="16"/>
    </row>
    <row r="24" spans="1:5" s="10" customFormat="1" ht="15">
      <c r="A24" s="16"/>
      <c r="B24" s="14"/>
      <c r="C24" s="14"/>
      <c r="D24" s="15"/>
      <c r="E24" s="16"/>
    </row>
    <row r="25" spans="1:5" s="10" customFormat="1" ht="15">
      <c r="B25" s="14"/>
      <c r="C25" s="14"/>
      <c r="D25" s="15"/>
      <c r="E25" s="16"/>
    </row>
    <row r="26" spans="1:5" s="10" customFormat="1" ht="15">
      <c r="B26" s="14"/>
      <c r="C26" s="14"/>
      <c r="D26" s="15"/>
      <c r="E26" s="16"/>
    </row>
    <row r="27" spans="1:5" s="10" customFormat="1" ht="15">
      <c r="B27" s="14"/>
      <c r="C27" s="14"/>
      <c r="D27" s="15"/>
      <c r="E27" s="16"/>
    </row>
    <row r="28" spans="1:5" s="10" customFormat="1" ht="15">
      <c r="B28" s="14"/>
      <c r="C28" s="14"/>
      <c r="D28" s="15"/>
      <c r="E28" s="16"/>
    </row>
  </sheetData>
  <mergeCells count="1">
    <mergeCell ref="E1:E4"/>
  </mergeCells>
  <phoneticPr fontId="38" type="noConversion"/>
  <hyperlinks>
    <hyperlink ref="A4" location="Cover_sheet!A1" display="Cover sheet" xr:uid="{EBAD5C6C-B815-4C72-BC50-DF56BBECF7F4}"/>
    <hyperlink ref="A8" location="FIRE0501!A1" display="FIRE0501" xr:uid="{06CB16EB-4A1F-41B4-8305-8924CCC7D117}"/>
    <hyperlink ref="A7" location="'Data - population'!A1" display="Data - population" xr:uid="{78899977-7B5A-4166-B292-D56E9D4C2872}"/>
    <hyperlink ref="A6" location="'Data - victims'!A1" display="Data - victims" xr:uid="{0EF78F00-6C24-42A4-AA01-93D38091E361}"/>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F6AC-5612-4941-BBC5-FA8469542B0F}">
  <sheetPr codeName="Sheet4"/>
  <dimension ref="A1:D388"/>
  <sheetViews>
    <sheetView workbookViewId="0"/>
  </sheetViews>
  <sheetFormatPr defaultColWidth="9.140625" defaultRowHeight="15"/>
  <cols>
    <col min="1" max="1" width="13.42578125" style="52" bestFit="1" customWidth="1"/>
    <col min="2" max="2" width="21.42578125" style="52" bestFit="1" customWidth="1"/>
    <col min="3" max="3" width="44.42578125" style="52" bestFit="1" customWidth="1"/>
    <col min="4" max="4" width="21.140625" style="49" bestFit="1" customWidth="1"/>
    <col min="5" max="16384" width="9.140625" style="51"/>
  </cols>
  <sheetData>
    <row r="1" spans="1:4" ht="15.75">
      <c r="A1" s="50" t="s">
        <v>41</v>
      </c>
      <c r="B1" s="50" t="s">
        <v>42</v>
      </c>
      <c r="C1" s="124" t="s">
        <v>43</v>
      </c>
      <c r="D1" s="48" t="s">
        <v>44</v>
      </c>
    </row>
    <row r="2" spans="1:4">
      <c r="A2" s="129" t="s">
        <v>45</v>
      </c>
      <c r="B2" s="129" t="s">
        <v>46</v>
      </c>
      <c r="C2" s="129" t="s">
        <v>47</v>
      </c>
      <c r="D2" s="130">
        <v>334</v>
      </c>
    </row>
    <row r="3" spans="1:4">
      <c r="A3" s="129" t="s">
        <v>45</v>
      </c>
      <c r="B3" s="129" t="s">
        <v>46</v>
      </c>
      <c r="C3" s="129" t="s">
        <v>48</v>
      </c>
      <c r="D3" s="130">
        <v>3119</v>
      </c>
    </row>
    <row r="4" spans="1:4">
      <c r="A4" s="129" t="s">
        <v>45</v>
      </c>
      <c r="B4" s="129" t="s">
        <v>46</v>
      </c>
      <c r="C4" s="129" t="s">
        <v>49</v>
      </c>
      <c r="D4" s="130">
        <v>1907</v>
      </c>
    </row>
    <row r="5" spans="1:4">
      <c r="A5" s="129" t="s">
        <v>45</v>
      </c>
      <c r="B5" s="129" t="s">
        <v>46</v>
      </c>
      <c r="C5" s="129" t="s">
        <v>50</v>
      </c>
      <c r="D5" s="130">
        <v>743</v>
      </c>
    </row>
    <row r="6" spans="1:4">
      <c r="A6" s="129" t="s">
        <v>45</v>
      </c>
      <c r="B6" s="129" t="s">
        <v>46</v>
      </c>
      <c r="C6" s="129" t="s">
        <v>51</v>
      </c>
      <c r="D6" s="130">
        <v>3627</v>
      </c>
    </row>
    <row r="7" spans="1:4">
      <c r="A7" s="129" t="s">
        <v>45</v>
      </c>
      <c r="B7" s="129" t="s">
        <v>52</v>
      </c>
      <c r="C7" s="129" t="s">
        <v>47</v>
      </c>
      <c r="D7" s="130">
        <v>313</v>
      </c>
    </row>
    <row r="8" spans="1:4">
      <c r="A8" s="129" t="s">
        <v>45</v>
      </c>
      <c r="B8" s="129" t="s">
        <v>52</v>
      </c>
      <c r="C8" s="129" t="s">
        <v>48</v>
      </c>
      <c r="D8" s="130">
        <v>3080</v>
      </c>
    </row>
    <row r="9" spans="1:4">
      <c r="A9" s="129" t="s">
        <v>45</v>
      </c>
      <c r="B9" s="129" t="s">
        <v>52</v>
      </c>
      <c r="C9" s="129" t="s">
        <v>49</v>
      </c>
      <c r="D9" s="130">
        <v>1998</v>
      </c>
    </row>
    <row r="10" spans="1:4">
      <c r="A10" s="129" t="s">
        <v>45</v>
      </c>
      <c r="B10" s="129" t="s">
        <v>52</v>
      </c>
      <c r="C10" s="129" t="s">
        <v>50</v>
      </c>
      <c r="D10" s="130">
        <v>772</v>
      </c>
    </row>
    <row r="11" spans="1:4">
      <c r="A11" s="129" t="s">
        <v>45</v>
      </c>
      <c r="B11" s="129" t="s">
        <v>52</v>
      </c>
      <c r="C11" s="129" t="s">
        <v>51</v>
      </c>
      <c r="D11" s="130">
        <v>3524</v>
      </c>
    </row>
    <row r="12" spans="1:4">
      <c r="A12" s="129" t="s">
        <v>45</v>
      </c>
      <c r="B12" s="129" t="s">
        <v>53</v>
      </c>
      <c r="C12" s="129" t="s">
        <v>47</v>
      </c>
      <c r="D12" s="130">
        <v>286</v>
      </c>
    </row>
    <row r="13" spans="1:4">
      <c r="A13" s="129" t="s">
        <v>45</v>
      </c>
      <c r="B13" s="129" t="s">
        <v>53</v>
      </c>
      <c r="C13" s="129" t="s">
        <v>48</v>
      </c>
      <c r="D13" s="130">
        <v>2764</v>
      </c>
    </row>
    <row r="14" spans="1:4">
      <c r="A14" s="129" t="s">
        <v>45</v>
      </c>
      <c r="B14" s="129" t="s">
        <v>53</v>
      </c>
      <c r="C14" s="129" t="s">
        <v>49</v>
      </c>
      <c r="D14" s="130">
        <v>1854</v>
      </c>
    </row>
    <row r="15" spans="1:4">
      <c r="A15" s="129" t="s">
        <v>45</v>
      </c>
      <c r="B15" s="129" t="s">
        <v>53</v>
      </c>
      <c r="C15" s="129" t="s">
        <v>50</v>
      </c>
      <c r="D15" s="130">
        <v>662</v>
      </c>
    </row>
    <row r="16" spans="1:4">
      <c r="A16" s="129" t="s">
        <v>45</v>
      </c>
      <c r="B16" s="129" t="s">
        <v>53</v>
      </c>
      <c r="C16" s="129" t="s">
        <v>51</v>
      </c>
      <c r="D16" s="130">
        <v>3149</v>
      </c>
    </row>
    <row r="17" spans="1:4">
      <c r="A17" s="129" t="s">
        <v>45</v>
      </c>
      <c r="B17" s="129" t="s">
        <v>54</v>
      </c>
      <c r="C17" s="129" t="s">
        <v>47</v>
      </c>
      <c r="D17" s="130">
        <v>276</v>
      </c>
    </row>
    <row r="18" spans="1:4">
      <c r="A18" s="129" t="s">
        <v>45</v>
      </c>
      <c r="B18" s="129" t="s">
        <v>54</v>
      </c>
      <c r="C18" s="129" t="s">
        <v>48</v>
      </c>
      <c r="D18" s="130">
        <v>2594</v>
      </c>
    </row>
    <row r="19" spans="1:4">
      <c r="A19" s="129" t="s">
        <v>45</v>
      </c>
      <c r="B19" s="129" t="s">
        <v>54</v>
      </c>
      <c r="C19" s="129" t="s">
        <v>49</v>
      </c>
      <c r="D19" s="130">
        <v>1772</v>
      </c>
    </row>
    <row r="20" spans="1:4">
      <c r="A20" s="129" t="s">
        <v>45</v>
      </c>
      <c r="B20" s="129" t="s">
        <v>54</v>
      </c>
      <c r="C20" s="129" t="s">
        <v>50</v>
      </c>
      <c r="D20" s="130">
        <v>627</v>
      </c>
    </row>
    <row r="21" spans="1:4">
      <c r="A21" s="129" t="s">
        <v>45</v>
      </c>
      <c r="B21" s="129" t="s">
        <v>54</v>
      </c>
      <c r="C21" s="129" t="s">
        <v>51</v>
      </c>
      <c r="D21" s="130">
        <v>2827</v>
      </c>
    </row>
    <row r="22" spans="1:4">
      <c r="A22" s="129" t="s">
        <v>45</v>
      </c>
      <c r="B22" s="129" t="s">
        <v>55</v>
      </c>
      <c r="C22" s="129" t="s">
        <v>47</v>
      </c>
      <c r="D22" s="130">
        <v>264</v>
      </c>
    </row>
    <row r="23" spans="1:4">
      <c r="A23" s="129" t="s">
        <v>45</v>
      </c>
      <c r="B23" s="129" t="s">
        <v>55</v>
      </c>
      <c r="C23" s="129" t="s">
        <v>48</v>
      </c>
      <c r="D23" s="130">
        <v>2588</v>
      </c>
    </row>
    <row r="24" spans="1:4">
      <c r="A24" s="129" t="s">
        <v>45</v>
      </c>
      <c r="B24" s="129" t="s">
        <v>55</v>
      </c>
      <c r="C24" s="129" t="s">
        <v>49</v>
      </c>
      <c r="D24" s="130">
        <v>1756</v>
      </c>
    </row>
    <row r="25" spans="1:4">
      <c r="A25" s="129" t="s">
        <v>45</v>
      </c>
      <c r="B25" s="129" t="s">
        <v>55</v>
      </c>
      <c r="C25" s="129" t="s">
        <v>50</v>
      </c>
      <c r="D25" s="130">
        <v>584</v>
      </c>
    </row>
    <row r="26" spans="1:4">
      <c r="A26" s="129" t="s">
        <v>45</v>
      </c>
      <c r="B26" s="129" t="s">
        <v>55</v>
      </c>
      <c r="C26" s="129" t="s">
        <v>51</v>
      </c>
      <c r="D26" s="130">
        <v>2668</v>
      </c>
    </row>
    <row r="27" spans="1:4">
      <c r="A27" s="129" t="s">
        <v>45</v>
      </c>
      <c r="B27" s="129" t="s">
        <v>56</v>
      </c>
      <c r="C27" s="129" t="s">
        <v>47</v>
      </c>
      <c r="D27" s="130">
        <v>305</v>
      </c>
    </row>
    <row r="28" spans="1:4">
      <c r="A28" s="129" t="s">
        <v>45</v>
      </c>
      <c r="B28" s="129" t="s">
        <v>56</v>
      </c>
      <c r="C28" s="129" t="s">
        <v>48</v>
      </c>
      <c r="D28" s="130">
        <v>2554</v>
      </c>
    </row>
    <row r="29" spans="1:4">
      <c r="A29" s="129" t="s">
        <v>45</v>
      </c>
      <c r="B29" s="129" t="s">
        <v>56</v>
      </c>
      <c r="C29" s="129" t="s">
        <v>49</v>
      </c>
      <c r="D29" s="130">
        <v>1839</v>
      </c>
    </row>
    <row r="30" spans="1:4">
      <c r="A30" s="129" t="s">
        <v>45</v>
      </c>
      <c r="B30" s="129" t="s">
        <v>56</v>
      </c>
      <c r="C30" s="129" t="s">
        <v>50</v>
      </c>
      <c r="D30" s="130">
        <v>593</v>
      </c>
    </row>
    <row r="31" spans="1:4">
      <c r="A31" s="129" t="s">
        <v>45</v>
      </c>
      <c r="B31" s="129" t="s">
        <v>56</v>
      </c>
      <c r="C31" s="129" t="s">
        <v>51</v>
      </c>
      <c r="D31" s="130">
        <v>2686</v>
      </c>
    </row>
    <row r="32" spans="1:4">
      <c r="A32" s="129" t="s">
        <v>45</v>
      </c>
      <c r="B32" s="129" t="s">
        <v>57</v>
      </c>
      <c r="C32" s="129" t="s">
        <v>47</v>
      </c>
      <c r="D32" s="130">
        <v>265</v>
      </c>
    </row>
    <row r="33" spans="1:4">
      <c r="A33" s="129" t="s">
        <v>45</v>
      </c>
      <c r="B33" s="129" t="s">
        <v>57</v>
      </c>
      <c r="C33" s="129" t="s">
        <v>48</v>
      </c>
      <c r="D33" s="130">
        <v>2351</v>
      </c>
    </row>
    <row r="34" spans="1:4">
      <c r="A34" s="129" t="s">
        <v>45</v>
      </c>
      <c r="B34" s="129" t="s">
        <v>57</v>
      </c>
      <c r="C34" s="129" t="s">
        <v>49</v>
      </c>
      <c r="D34" s="130">
        <v>1626</v>
      </c>
    </row>
    <row r="35" spans="1:4">
      <c r="A35" s="129" t="s">
        <v>45</v>
      </c>
      <c r="B35" s="129" t="s">
        <v>57</v>
      </c>
      <c r="C35" s="129" t="s">
        <v>50</v>
      </c>
      <c r="D35" s="130">
        <v>574</v>
      </c>
    </row>
    <row r="36" spans="1:4">
      <c r="A36" s="129" t="s">
        <v>45</v>
      </c>
      <c r="B36" s="129" t="s">
        <v>57</v>
      </c>
      <c r="C36" s="129" t="s">
        <v>51</v>
      </c>
      <c r="D36" s="130">
        <v>2552</v>
      </c>
    </row>
    <row r="37" spans="1:4">
      <c r="A37" s="129" t="s">
        <v>45</v>
      </c>
      <c r="B37" s="129" t="s">
        <v>58</v>
      </c>
      <c r="C37" s="129" t="s">
        <v>47</v>
      </c>
      <c r="D37" s="130">
        <v>338</v>
      </c>
    </row>
    <row r="38" spans="1:4">
      <c r="A38" s="129" t="s">
        <v>45</v>
      </c>
      <c r="B38" s="129" t="s">
        <v>58</v>
      </c>
      <c r="C38" s="129" t="s">
        <v>48</v>
      </c>
      <c r="D38" s="130">
        <v>2281</v>
      </c>
    </row>
    <row r="39" spans="1:4">
      <c r="A39" s="129" t="s">
        <v>45</v>
      </c>
      <c r="B39" s="129" t="s">
        <v>58</v>
      </c>
      <c r="C39" s="129" t="s">
        <v>49</v>
      </c>
      <c r="D39" s="130">
        <v>1725</v>
      </c>
    </row>
    <row r="40" spans="1:4">
      <c r="A40" s="129" t="s">
        <v>45</v>
      </c>
      <c r="B40" s="129" t="s">
        <v>58</v>
      </c>
      <c r="C40" s="129" t="s">
        <v>50</v>
      </c>
      <c r="D40" s="130">
        <v>694</v>
      </c>
    </row>
    <row r="41" spans="1:4">
      <c r="A41" s="129" t="s">
        <v>45</v>
      </c>
      <c r="B41" s="129" t="s">
        <v>58</v>
      </c>
      <c r="C41" s="129" t="s">
        <v>51</v>
      </c>
      <c r="D41" s="130">
        <v>2605</v>
      </c>
    </row>
    <row r="42" spans="1:4">
      <c r="A42" s="129" t="s">
        <v>45</v>
      </c>
      <c r="B42" s="129" t="s">
        <v>59</v>
      </c>
      <c r="C42" s="129" t="s">
        <v>47</v>
      </c>
      <c r="D42" s="130">
        <v>251</v>
      </c>
    </row>
    <row r="43" spans="1:4">
      <c r="A43" s="129" t="s">
        <v>45</v>
      </c>
      <c r="B43" s="129" t="s">
        <v>59</v>
      </c>
      <c r="C43" s="129" t="s">
        <v>48</v>
      </c>
      <c r="D43" s="130">
        <v>2113</v>
      </c>
    </row>
    <row r="44" spans="1:4">
      <c r="A44" s="129" t="s">
        <v>45</v>
      </c>
      <c r="B44" s="129" t="s">
        <v>59</v>
      </c>
      <c r="C44" s="129" t="s">
        <v>49</v>
      </c>
      <c r="D44" s="130">
        <v>1908</v>
      </c>
    </row>
    <row r="45" spans="1:4">
      <c r="A45" s="129" t="s">
        <v>45</v>
      </c>
      <c r="B45" s="129" t="s">
        <v>59</v>
      </c>
      <c r="C45" s="129" t="s">
        <v>50</v>
      </c>
      <c r="D45" s="130">
        <v>566</v>
      </c>
    </row>
    <row r="46" spans="1:4">
      <c r="A46" s="129" t="s">
        <v>45</v>
      </c>
      <c r="B46" s="129" t="s">
        <v>59</v>
      </c>
      <c r="C46" s="129" t="s">
        <v>51</v>
      </c>
      <c r="D46" s="130">
        <v>2578</v>
      </c>
    </row>
    <row r="47" spans="1:4">
      <c r="A47" s="129" t="s">
        <v>45</v>
      </c>
      <c r="B47" s="129" t="s">
        <v>60</v>
      </c>
      <c r="C47" s="129" t="s">
        <v>47</v>
      </c>
      <c r="D47" s="130">
        <v>243</v>
      </c>
    </row>
    <row r="48" spans="1:4">
      <c r="A48" s="129" t="s">
        <v>45</v>
      </c>
      <c r="B48" s="129" t="s">
        <v>60</v>
      </c>
      <c r="C48" s="129" t="s">
        <v>48</v>
      </c>
      <c r="D48" s="130">
        <v>2163</v>
      </c>
    </row>
    <row r="49" spans="1:4">
      <c r="A49" s="129" t="s">
        <v>45</v>
      </c>
      <c r="B49" s="129" t="s">
        <v>60</v>
      </c>
      <c r="C49" s="129" t="s">
        <v>49</v>
      </c>
      <c r="D49" s="130">
        <v>1808</v>
      </c>
    </row>
    <row r="50" spans="1:4">
      <c r="A50" s="129" t="s">
        <v>45</v>
      </c>
      <c r="B50" s="129" t="s">
        <v>60</v>
      </c>
      <c r="C50" s="129" t="s">
        <v>50</v>
      </c>
      <c r="D50" s="130">
        <v>558</v>
      </c>
    </row>
    <row r="51" spans="1:4">
      <c r="A51" s="129" t="s">
        <v>45</v>
      </c>
      <c r="B51" s="129" t="s">
        <v>60</v>
      </c>
      <c r="C51" s="129" t="s">
        <v>51</v>
      </c>
      <c r="D51" s="130">
        <v>2420</v>
      </c>
    </row>
    <row r="52" spans="1:4">
      <c r="A52" s="129" t="s">
        <v>45</v>
      </c>
      <c r="B52" s="129" t="s">
        <v>61</v>
      </c>
      <c r="C52" s="129" t="s">
        <v>47</v>
      </c>
      <c r="D52" s="130">
        <v>236</v>
      </c>
    </row>
    <row r="53" spans="1:4">
      <c r="A53" s="129" t="s">
        <v>45</v>
      </c>
      <c r="B53" s="129" t="s">
        <v>61</v>
      </c>
      <c r="C53" s="129" t="s">
        <v>48</v>
      </c>
      <c r="D53" s="130">
        <v>1958</v>
      </c>
    </row>
    <row r="54" spans="1:4">
      <c r="A54" s="129" t="s">
        <v>45</v>
      </c>
      <c r="B54" s="129" t="s">
        <v>61</v>
      </c>
      <c r="C54" s="129" t="s">
        <v>49</v>
      </c>
      <c r="D54" s="130">
        <v>1806</v>
      </c>
    </row>
    <row r="55" spans="1:4">
      <c r="A55" s="129" t="s">
        <v>45</v>
      </c>
      <c r="B55" s="129" t="s">
        <v>61</v>
      </c>
      <c r="C55" s="129" t="s">
        <v>50</v>
      </c>
      <c r="D55" s="130">
        <v>554</v>
      </c>
    </row>
    <row r="56" spans="1:4">
      <c r="A56" s="129" t="s">
        <v>45</v>
      </c>
      <c r="B56" s="129" t="s">
        <v>61</v>
      </c>
      <c r="C56" s="129" t="s">
        <v>51</v>
      </c>
      <c r="D56" s="130">
        <v>2053</v>
      </c>
    </row>
    <row r="57" spans="1:4">
      <c r="A57" s="129" t="s">
        <v>45</v>
      </c>
      <c r="B57" s="129" t="s">
        <v>62</v>
      </c>
      <c r="C57" s="129" t="s">
        <v>47</v>
      </c>
      <c r="D57" s="130">
        <v>274</v>
      </c>
    </row>
    <row r="58" spans="1:4">
      <c r="A58" s="129" t="s">
        <v>45</v>
      </c>
      <c r="B58" s="129" t="s">
        <v>62</v>
      </c>
      <c r="C58" s="129" t="s">
        <v>48</v>
      </c>
      <c r="D58" s="130">
        <v>1945</v>
      </c>
    </row>
    <row r="59" spans="1:4">
      <c r="A59" s="129" t="s">
        <v>45</v>
      </c>
      <c r="B59" s="129" t="s">
        <v>62</v>
      </c>
      <c r="C59" s="129" t="s">
        <v>49</v>
      </c>
      <c r="D59" s="130">
        <v>1791</v>
      </c>
    </row>
    <row r="60" spans="1:4">
      <c r="A60" s="129" t="s">
        <v>45</v>
      </c>
      <c r="B60" s="129" t="s">
        <v>62</v>
      </c>
      <c r="C60" s="129" t="s">
        <v>50</v>
      </c>
      <c r="D60" s="130">
        <v>547</v>
      </c>
    </row>
    <row r="61" spans="1:4">
      <c r="A61" s="129" t="s">
        <v>45</v>
      </c>
      <c r="B61" s="129" t="s">
        <v>62</v>
      </c>
      <c r="C61" s="129" t="s">
        <v>51</v>
      </c>
      <c r="D61" s="130">
        <v>2043</v>
      </c>
    </row>
    <row r="62" spans="1:4">
      <c r="A62" s="129" t="s">
        <v>45</v>
      </c>
      <c r="B62" s="129" t="s">
        <v>63</v>
      </c>
      <c r="C62" s="129" t="s">
        <v>47</v>
      </c>
      <c r="D62" s="130">
        <v>267</v>
      </c>
    </row>
    <row r="63" spans="1:4">
      <c r="A63" s="129" t="s">
        <v>45</v>
      </c>
      <c r="B63" s="129" t="s">
        <v>63</v>
      </c>
      <c r="C63" s="129" t="s">
        <v>48</v>
      </c>
      <c r="D63" s="130">
        <v>1748</v>
      </c>
    </row>
    <row r="64" spans="1:4">
      <c r="A64" s="129" t="s">
        <v>45</v>
      </c>
      <c r="B64" s="129" t="s">
        <v>63</v>
      </c>
      <c r="C64" s="129" t="s">
        <v>49</v>
      </c>
      <c r="D64" s="130">
        <v>1860</v>
      </c>
    </row>
    <row r="65" spans="1:4">
      <c r="A65" s="129" t="s">
        <v>45</v>
      </c>
      <c r="B65" s="129" t="s">
        <v>63</v>
      </c>
      <c r="C65" s="129" t="s">
        <v>50</v>
      </c>
      <c r="D65" s="130">
        <v>560</v>
      </c>
    </row>
    <row r="66" spans="1:4">
      <c r="A66" s="129" t="s">
        <v>45</v>
      </c>
      <c r="B66" s="129" t="s">
        <v>63</v>
      </c>
      <c r="C66" s="129" t="s">
        <v>51</v>
      </c>
      <c r="D66" s="130">
        <v>2031</v>
      </c>
    </row>
    <row r="67" spans="1:4">
      <c r="A67" s="129" t="s">
        <v>45</v>
      </c>
      <c r="B67" s="129" t="s">
        <v>64</v>
      </c>
      <c r="C67" s="129" t="s">
        <v>47</v>
      </c>
      <c r="D67" s="130">
        <v>250</v>
      </c>
    </row>
    <row r="68" spans="1:4">
      <c r="A68" s="129" t="s">
        <v>45</v>
      </c>
      <c r="B68" s="129" t="s">
        <v>64</v>
      </c>
      <c r="C68" s="129" t="s">
        <v>48</v>
      </c>
      <c r="D68" s="130">
        <v>1667</v>
      </c>
    </row>
    <row r="69" spans="1:4">
      <c r="A69" s="129" t="s">
        <v>45</v>
      </c>
      <c r="B69" s="129" t="s">
        <v>64</v>
      </c>
      <c r="C69" s="129" t="s">
        <v>49</v>
      </c>
      <c r="D69" s="130">
        <v>1963</v>
      </c>
    </row>
    <row r="70" spans="1:4">
      <c r="A70" s="129" t="s">
        <v>45</v>
      </c>
      <c r="B70" s="129" t="s">
        <v>64</v>
      </c>
      <c r="C70" s="129" t="s">
        <v>50</v>
      </c>
      <c r="D70" s="130">
        <v>578</v>
      </c>
    </row>
    <row r="71" spans="1:4">
      <c r="A71" s="129" t="s">
        <v>45</v>
      </c>
      <c r="B71" s="129" t="s">
        <v>64</v>
      </c>
      <c r="C71" s="129" t="s">
        <v>51</v>
      </c>
      <c r="D71" s="130">
        <v>2141</v>
      </c>
    </row>
    <row r="72" spans="1:4">
      <c r="A72" s="129" t="s">
        <v>45</v>
      </c>
      <c r="B72" s="129" t="s">
        <v>65</v>
      </c>
      <c r="C72" s="129" t="s">
        <v>47</v>
      </c>
      <c r="D72" s="130">
        <v>279</v>
      </c>
    </row>
    <row r="73" spans="1:4">
      <c r="A73" s="129" t="s">
        <v>45</v>
      </c>
      <c r="B73" s="129" t="s">
        <v>65</v>
      </c>
      <c r="C73" s="129" t="s">
        <v>48</v>
      </c>
      <c r="D73" s="130">
        <v>1521</v>
      </c>
    </row>
    <row r="74" spans="1:4">
      <c r="A74" s="129" t="s">
        <v>45</v>
      </c>
      <c r="B74" s="129" t="s">
        <v>65</v>
      </c>
      <c r="C74" s="129" t="s">
        <v>49</v>
      </c>
      <c r="D74" s="130">
        <v>2090</v>
      </c>
    </row>
    <row r="75" spans="1:4">
      <c r="A75" s="129" t="s">
        <v>45</v>
      </c>
      <c r="B75" s="129" t="s">
        <v>65</v>
      </c>
      <c r="C75" s="129" t="s">
        <v>50</v>
      </c>
      <c r="D75" s="130">
        <v>577</v>
      </c>
    </row>
    <row r="76" spans="1:4">
      <c r="A76" s="129" t="s">
        <v>45</v>
      </c>
      <c r="B76" s="129" t="s">
        <v>65</v>
      </c>
      <c r="C76" s="129" t="s">
        <v>51</v>
      </c>
      <c r="D76" s="130">
        <v>2258</v>
      </c>
    </row>
    <row r="77" spans="1:4">
      <c r="A77" s="129" t="s">
        <v>45</v>
      </c>
      <c r="B77" s="129" t="s">
        <v>20</v>
      </c>
      <c r="C77" s="129" t="s">
        <v>47</v>
      </c>
      <c r="D77" s="130">
        <v>123</v>
      </c>
    </row>
    <row r="78" spans="1:4">
      <c r="A78" s="129" t="s">
        <v>45</v>
      </c>
      <c r="B78" s="129" t="s">
        <v>20</v>
      </c>
      <c r="C78" s="129" t="s">
        <v>48</v>
      </c>
      <c r="D78" s="130">
        <v>855</v>
      </c>
    </row>
    <row r="79" spans="1:4">
      <c r="A79" s="129" t="s">
        <v>45</v>
      </c>
      <c r="B79" s="129" t="s">
        <v>20</v>
      </c>
      <c r="C79" s="129" t="s">
        <v>49</v>
      </c>
      <c r="D79" s="130">
        <v>1117</v>
      </c>
    </row>
    <row r="80" spans="1:4">
      <c r="A80" s="129" t="s">
        <v>45</v>
      </c>
      <c r="B80" s="129" t="s">
        <v>20</v>
      </c>
      <c r="C80" s="129" t="s">
        <v>50</v>
      </c>
      <c r="D80" s="130">
        <v>332</v>
      </c>
    </row>
    <row r="81" spans="1:4">
      <c r="A81" s="129" t="s">
        <v>45</v>
      </c>
      <c r="B81" s="129" t="s">
        <v>20</v>
      </c>
      <c r="C81" s="129" t="s">
        <v>51</v>
      </c>
      <c r="D81" s="130">
        <v>1263</v>
      </c>
    </row>
    <row r="82" spans="1:4">
      <c r="A82" s="129" t="s">
        <v>45</v>
      </c>
      <c r="B82" s="129" t="s">
        <v>66</v>
      </c>
      <c r="C82" s="129" t="s">
        <v>47</v>
      </c>
      <c r="D82" s="130">
        <v>755</v>
      </c>
    </row>
    <row r="83" spans="1:4">
      <c r="A83" s="129" t="s">
        <v>45</v>
      </c>
      <c r="B83" s="129" t="s">
        <v>66</v>
      </c>
      <c r="C83" s="129" t="s">
        <v>67</v>
      </c>
      <c r="D83" s="130">
        <v>7637</v>
      </c>
    </row>
    <row r="84" spans="1:4">
      <c r="A84" s="129" t="s">
        <v>45</v>
      </c>
      <c r="B84" s="129" t="s">
        <v>68</v>
      </c>
      <c r="C84" s="129" t="s">
        <v>47</v>
      </c>
      <c r="D84" s="130">
        <v>707</v>
      </c>
    </row>
    <row r="85" spans="1:4">
      <c r="A85" s="129" t="s">
        <v>45</v>
      </c>
      <c r="B85" s="129" t="s">
        <v>68</v>
      </c>
      <c r="C85" s="129" t="s">
        <v>67</v>
      </c>
      <c r="D85" s="130">
        <v>7718</v>
      </c>
    </row>
    <row r="86" spans="1:4">
      <c r="A86" s="129" t="s">
        <v>45</v>
      </c>
      <c r="B86" s="129" t="s">
        <v>69</v>
      </c>
      <c r="C86" s="129" t="s">
        <v>47</v>
      </c>
      <c r="D86" s="130">
        <v>652</v>
      </c>
    </row>
    <row r="87" spans="1:4">
      <c r="A87" s="129" t="s">
        <v>45</v>
      </c>
      <c r="B87" s="129" t="s">
        <v>69</v>
      </c>
      <c r="C87" s="129" t="s">
        <v>67</v>
      </c>
      <c r="D87" s="130">
        <v>8337</v>
      </c>
    </row>
    <row r="88" spans="1:4">
      <c r="A88" s="129" t="s">
        <v>45</v>
      </c>
      <c r="B88" s="129" t="s">
        <v>70</v>
      </c>
      <c r="C88" s="129" t="s">
        <v>47</v>
      </c>
      <c r="D88" s="130">
        <v>726</v>
      </c>
    </row>
    <row r="89" spans="1:4">
      <c r="A89" s="129" t="s">
        <v>45</v>
      </c>
      <c r="B89" s="129" t="s">
        <v>70</v>
      </c>
      <c r="C89" s="129" t="s">
        <v>67</v>
      </c>
      <c r="D89" s="130">
        <v>8986</v>
      </c>
    </row>
    <row r="90" spans="1:4">
      <c r="A90" s="129" t="s">
        <v>45</v>
      </c>
      <c r="B90" s="129" t="s">
        <v>71</v>
      </c>
      <c r="C90" s="129" t="s">
        <v>47</v>
      </c>
      <c r="D90" s="130">
        <v>765</v>
      </c>
    </row>
    <row r="91" spans="1:4">
      <c r="A91" s="129" t="s">
        <v>45</v>
      </c>
      <c r="B91" s="129" t="s">
        <v>71</v>
      </c>
      <c r="C91" s="129" t="s">
        <v>67</v>
      </c>
      <c r="D91" s="130">
        <v>10025</v>
      </c>
    </row>
    <row r="92" spans="1:4">
      <c r="A92" s="129" t="s">
        <v>45</v>
      </c>
      <c r="B92" s="129" t="s">
        <v>72</v>
      </c>
      <c r="C92" s="129" t="s">
        <v>47</v>
      </c>
      <c r="D92" s="130">
        <v>682</v>
      </c>
    </row>
    <row r="93" spans="1:4">
      <c r="A93" s="129" t="s">
        <v>45</v>
      </c>
      <c r="B93" s="129" t="s">
        <v>72</v>
      </c>
      <c r="C93" s="129" t="s">
        <v>67</v>
      </c>
      <c r="D93" s="130">
        <v>9938</v>
      </c>
    </row>
    <row r="94" spans="1:4">
      <c r="A94" s="129" t="s">
        <v>45</v>
      </c>
      <c r="B94" s="129" t="s">
        <v>73</v>
      </c>
      <c r="C94" s="129" t="s">
        <v>47</v>
      </c>
      <c r="D94" s="130">
        <v>665</v>
      </c>
    </row>
    <row r="95" spans="1:4">
      <c r="A95" s="129" t="s">
        <v>45</v>
      </c>
      <c r="B95" s="129" t="s">
        <v>73</v>
      </c>
      <c r="C95" s="129" t="s">
        <v>67</v>
      </c>
      <c r="D95" s="130">
        <v>10059</v>
      </c>
    </row>
    <row r="96" spans="1:4">
      <c r="A96" s="129" t="s">
        <v>45</v>
      </c>
      <c r="B96" s="129" t="s">
        <v>74</v>
      </c>
      <c r="C96" s="129" t="s">
        <v>47</v>
      </c>
      <c r="D96" s="130">
        <v>681</v>
      </c>
    </row>
    <row r="97" spans="1:4">
      <c r="A97" s="129" t="s">
        <v>45</v>
      </c>
      <c r="B97" s="129" t="s">
        <v>74</v>
      </c>
      <c r="C97" s="129" t="s">
        <v>67</v>
      </c>
      <c r="D97" s="130">
        <v>11059</v>
      </c>
    </row>
    <row r="98" spans="1:4">
      <c r="A98" s="129" t="s">
        <v>45</v>
      </c>
      <c r="B98" s="129" t="s">
        <v>75</v>
      </c>
      <c r="C98" s="129" t="s">
        <v>47</v>
      </c>
      <c r="D98" s="130">
        <v>700</v>
      </c>
    </row>
    <row r="99" spans="1:4">
      <c r="A99" s="129" t="s">
        <v>45</v>
      </c>
      <c r="B99" s="129" t="s">
        <v>75</v>
      </c>
      <c r="C99" s="129" t="s">
        <v>67</v>
      </c>
      <c r="D99" s="130">
        <v>11232</v>
      </c>
    </row>
    <row r="100" spans="1:4">
      <c r="A100" s="129" t="s">
        <v>45</v>
      </c>
      <c r="B100" s="129" t="s">
        <v>76</v>
      </c>
      <c r="C100" s="129" t="s">
        <v>47</v>
      </c>
      <c r="D100" s="130">
        <v>688</v>
      </c>
    </row>
    <row r="101" spans="1:4">
      <c r="A101" s="129" t="s">
        <v>45</v>
      </c>
      <c r="B101" s="129" t="s">
        <v>76</v>
      </c>
      <c r="C101" s="129" t="s">
        <v>67</v>
      </c>
      <c r="D101" s="130">
        <v>11127</v>
      </c>
    </row>
    <row r="102" spans="1:4">
      <c r="A102" s="129" t="s">
        <v>45</v>
      </c>
      <c r="B102" s="129" t="s">
        <v>77</v>
      </c>
      <c r="C102" s="129" t="s">
        <v>47</v>
      </c>
      <c r="D102" s="130">
        <v>589</v>
      </c>
    </row>
    <row r="103" spans="1:4">
      <c r="A103" s="129" t="s">
        <v>45</v>
      </c>
      <c r="B103" s="129" t="s">
        <v>77</v>
      </c>
      <c r="C103" s="129" t="s">
        <v>67</v>
      </c>
      <c r="D103" s="130">
        <v>11840</v>
      </c>
    </row>
    <row r="104" spans="1:4">
      <c r="A104" s="129" t="s">
        <v>45</v>
      </c>
      <c r="B104" s="129" t="s">
        <v>78</v>
      </c>
      <c r="C104" s="129" t="s">
        <v>47</v>
      </c>
      <c r="D104" s="130">
        <v>529</v>
      </c>
    </row>
    <row r="105" spans="1:4">
      <c r="A105" s="129" t="s">
        <v>45</v>
      </c>
      <c r="B105" s="129" t="s">
        <v>78</v>
      </c>
      <c r="C105" s="129" t="s">
        <v>67</v>
      </c>
      <c r="D105" s="130">
        <v>11583</v>
      </c>
    </row>
    <row r="106" spans="1:4">
      <c r="A106" s="129" t="s">
        <v>45</v>
      </c>
      <c r="B106" s="129" t="s">
        <v>79</v>
      </c>
      <c r="C106" s="129" t="s">
        <v>47</v>
      </c>
      <c r="D106" s="130">
        <v>558</v>
      </c>
    </row>
    <row r="107" spans="1:4">
      <c r="A107" s="129" t="s">
        <v>45</v>
      </c>
      <c r="B107" s="129" t="s">
        <v>79</v>
      </c>
      <c r="C107" s="129" t="s">
        <v>67</v>
      </c>
      <c r="D107" s="130">
        <v>12143</v>
      </c>
    </row>
    <row r="108" spans="1:4">
      <c r="A108" s="129" t="s">
        <v>45</v>
      </c>
      <c r="B108" s="129" t="s">
        <v>80</v>
      </c>
      <c r="C108" s="129" t="s">
        <v>47</v>
      </c>
      <c r="D108" s="130">
        <v>488</v>
      </c>
    </row>
    <row r="109" spans="1:4">
      <c r="A109" s="129" t="s">
        <v>45</v>
      </c>
      <c r="B109" s="129" t="s">
        <v>80</v>
      </c>
      <c r="C109" s="129" t="s">
        <v>67</v>
      </c>
      <c r="D109" s="130">
        <v>13243</v>
      </c>
    </row>
    <row r="110" spans="1:4">
      <c r="A110" s="129" t="s">
        <v>45</v>
      </c>
      <c r="B110" s="129" t="s">
        <v>81</v>
      </c>
      <c r="C110" s="129" t="s">
        <v>47</v>
      </c>
      <c r="D110" s="130">
        <v>561</v>
      </c>
    </row>
    <row r="111" spans="1:4">
      <c r="A111" s="129" t="s">
        <v>45</v>
      </c>
      <c r="B111" s="129" t="s">
        <v>81</v>
      </c>
      <c r="C111" s="129" t="s">
        <v>67</v>
      </c>
      <c r="D111" s="130">
        <v>13997</v>
      </c>
    </row>
    <row r="112" spans="1:4">
      <c r="A112" s="129" t="s">
        <v>45</v>
      </c>
      <c r="B112" s="129" t="s">
        <v>82</v>
      </c>
      <c r="C112" s="129" t="s">
        <v>47</v>
      </c>
      <c r="D112" s="130">
        <v>562</v>
      </c>
    </row>
    <row r="113" spans="1:4">
      <c r="A113" s="129" t="s">
        <v>45</v>
      </c>
      <c r="B113" s="129" t="s">
        <v>82</v>
      </c>
      <c r="C113" s="129" t="s">
        <v>67</v>
      </c>
      <c r="D113" s="130">
        <v>14783</v>
      </c>
    </row>
    <row r="114" spans="1:4">
      <c r="A114" s="129" t="s">
        <v>45</v>
      </c>
      <c r="B114" s="129" t="s">
        <v>83</v>
      </c>
      <c r="C114" s="129" t="s">
        <v>47</v>
      </c>
      <c r="D114" s="130">
        <v>562</v>
      </c>
    </row>
    <row r="115" spans="1:4">
      <c r="A115" s="129" t="s">
        <v>45</v>
      </c>
      <c r="B115" s="129" t="s">
        <v>83</v>
      </c>
      <c r="C115" s="129" t="s">
        <v>67</v>
      </c>
      <c r="D115" s="130">
        <v>14752</v>
      </c>
    </row>
    <row r="116" spans="1:4">
      <c r="A116" s="129" t="s">
        <v>45</v>
      </c>
      <c r="B116" s="129" t="s">
        <v>84</v>
      </c>
      <c r="C116" s="129" t="s">
        <v>47</v>
      </c>
      <c r="D116" s="130">
        <v>475</v>
      </c>
    </row>
    <row r="117" spans="1:4">
      <c r="A117" s="129" t="s">
        <v>45</v>
      </c>
      <c r="B117" s="129" t="s">
        <v>84</v>
      </c>
      <c r="C117" s="129" t="s">
        <v>67</v>
      </c>
      <c r="D117" s="130">
        <v>14506</v>
      </c>
    </row>
    <row r="118" spans="1:4">
      <c r="A118" s="129" t="s">
        <v>45</v>
      </c>
      <c r="B118" s="129" t="s">
        <v>85</v>
      </c>
      <c r="C118" s="129" t="s">
        <v>47</v>
      </c>
      <c r="D118" s="130">
        <v>485</v>
      </c>
    </row>
    <row r="119" spans="1:4">
      <c r="A119" s="129" t="s">
        <v>45</v>
      </c>
      <c r="B119" s="129" t="s">
        <v>85</v>
      </c>
      <c r="C119" s="129" t="s">
        <v>67</v>
      </c>
      <c r="D119" s="130">
        <v>14586</v>
      </c>
    </row>
    <row r="120" spans="1:4">
      <c r="A120" s="129" t="s">
        <v>45</v>
      </c>
      <c r="B120" s="129" t="s">
        <v>86</v>
      </c>
      <c r="C120" s="129" t="s">
        <v>47</v>
      </c>
      <c r="D120" s="130">
        <v>446</v>
      </c>
    </row>
    <row r="121" spans="1:4">
      <c r="A121" s="129" t="s">
        <v>45</v>
      </c>
      <c r="B121" s="129" t="s">
        <v>86</v>
      </c>
      <c r="C121" s="129" t="s">
        <v>67</v>
      </c>
      <c r="D121" s="130">
        <v>13341</v>
      </c>
    </row>
    <row r="122" spans="1:4">
      <c r="A122" s="129" t="s">
        <v>45</v>
      </c>
      <c r="B122" s="129" t="s">
        <v>87</v>
      </c>
      <c r="C122" s="129" t="s">
        <v>88</v>
      </c>
      <c r="D122" s="130">
        <v>9242</v>
      </c>
    </row>
    <row r="123" spans="1:4">
      <c r="A123" s="129" t="s">
        <v>45</v>
      </c>
      <c r="B123" s="129" t="s">
        <v>87</v>
      </c>
      <c r="C123" s="129" t="s">
        <v>47</v>
      </c>
      <c r="D123" s="130">
        <v>458</v>
      </c>
    </row>
    <row r="124" spans="1:4">
      <c r="A124" s="129" t="s">
        <v>45</v>
      </c>
      <c r="B124" s="129" t="s">
        <v>87</v>
      </c>
      <c r="C124" s="129" t="s">
        <v>67</v>
      </c>
      <c r="D124" s="130">
        <v>13948</v>
      </c>
    </row>
    <row r="125" spans="1:4">
      <c r="A125" s="129" t="s">
        <v>45</v>
      </c>
      <c r="B125" s="129" t="s">
        <v>89</v>
      </c>
      <c r="C125" s="129" t="s">
        <v>88</v>
      </c>
      <c r="D125" s="130">
        <v>8291</v>
      </c>
    </row>
    <row r="126" spans="1:4">
      <c r="A126" s="129" t="s">
        <v>45</v>
      </c>
      <c r="B126" s="129" t="s">
        <v>89</v>
      </c>
      <c r="C126" s="129" t="s">
        <v>47</v>
      </c>
      <c r="D126" s="130">
        <v>417</v>
      </c>
    </row>
    <row r="127" spans="1:4">
      <c r="A127" s="129" t="s">
        <v>45</v>
      </c>
      <c r="B127" s="129" t="s">
        <v>89</v>
      </c>
      <c r="C127" s="129" t="s">
        <v>67</v>
      </c>
      <c r="D127" s="130">
        <v>12317</v>
      </c>
    </row>
    <row r="128" spans="1:4">
      <c r="A128" s="129" t="s">
        <v>45</v>
      </c>
      <c r="B128" s="129" t="s">
        <v>90</v>
      </c>
      <c r="C128" s="129" t="s">
        <v>88</v>
      </c>
      <c r="D128" s="130">
        <v>8044</v>
      </c>
    </row>
    <row r="129" spans="1:4">
      <c r="A129" s="129" t="s">
        <v>45</v>
      </c>
      <c r="B129" s="129" t="s">
        <v>90</v>
      </c>
      <c r="C129" s="129" t="s">
        <v>47</v>
      </c>
      <c r="D129" s="130">
        <v>454</v>
      </c>
    </row>
    <row r="130" spans="1:4">
      <c r="A130" s="129" t="s">
        <v>45</v>
      </c>
      <c r="B130" s="129" t="s">
        <v>90</v>
      </c>
      <c r="C130" s="129" t="s">
        <v>67</v>
      </c>
      <c r="D130" s="130">
        <v>12448</v>
      </c>
    </row>
    <row r="131" spans="1:4">
      <c r="A131" s="129" t="s">
        <v>45</v>
      </c>
      <c r="B131" s="129" t="s">
        <v>91</v>
      </c>
      <c r="C131" s="129" t="s">
        <v>88</v>
      </c>
      <c r="D131" s="130">
        <v>7148</v>
      </c>
    </row>
    <row r="132" spans="1:4">
      <c r="A132" s="129" t="s">
        <v>45</v>
      </c>
      <c r="B132" s="129" t="s">
        <v>91</v>
      </c>
      <c r="C132" s="129" t="s">
        <v>47</v>
      </c>
      <c r="D132" s="130">
        <v>371</v>
      </c>
    </row>
    <row r="133" spans="1:4">
      <c r="A133" s="129" t="s">
        <v>45</v>
      </c>
      <c r="B133" s="129" t="s">
        <v>91</v>
      </c>
      <c r="C133" s="129" t="s">
        <v>67</v>
      </c>
      <c r="D133" s="130">
        <v>11147</v>
      </c>
    </row>
    <row r="134" spans="1:4">
      <c r="A134" s="129" t="s">
        <v>45</v>
      </c>
      <c r="B134" s="129" t="s">
        <v>92</v>
      </c>
      <c r="C134" s="129" t="s">
        <v>88</v>
      </c>
      <c r="D134" s="130">
        <v>6780</v>
      </c>
    </row>
    <row r="135" spans="1:4">
      <c r="A135" s="129" t="s">
        <v>45</v>
      </c>
      <c r="B135" s="129" t="s">
        <v>92</v>
      </c>
      <c r="C135" s="129" t="s">
        <v>47</v>
      </c>
      <c r="D135" s="130">
        <v>386</v>
      </c>
    </row>
    <row r="136" spans="1:4">
      <c r="A136" s="129" t="s">
        <v>45</v>
      </c>
      <c r="B136" s="129" t="s">
        <v>92</v>
      </c>
      <c r="C136" s="129" t="s">
        <v>67</v>
      </c>
      <c r="D136" s="130">
        <v>11127</v>
      </c>
    </row>
    <row r="137" spans="1:4">
      <c r="A137" s="129" t="s">
        <v>45</v>
      </c>
      <c r="B137" s="129" t="s">
        <v>93</v>
      </c>
      <c r="C137" s="129" t="s">
        <v>88</v>
      </c>
      <c r="D137" s="130">
        <v>6351</v>
      </c>
    </row>
    <row r="138" spans="1:4">
      <c r="A138" s="129" t="s">
        <v>45</v>
      </c>
      <c r="B138" s="129" t="s">
        <v>93</v>
      </c>
      <c r="C138" s="129" t="s">
        <v>47</v>
      </c>
      <c r="D138" s="130">
        <v>364</v>
      </c>
    </row>
    <row r="139" spans="1:4">
      <c r="A139" s="129" t="s">
        <v>45</v>
      </c>
      <c r="B139" s="129" t="s">
        <v>93</v>
      </c>
      <c r="C139" s="129" t="s">
        <v>67</v>
      </c>
      <c r="D139" s="130">
        <v>10783</v>
      </c>
    </row>
    <row r="140" spans="1:4">
      <c r="A140" s="129" t="s">
        <v>45</v>
      </c>
      <c r="B140" s="129" t="s">
        <v>94</v>
      </c>
      <c r="C140" s="129" t="s">
        <v>88</v>
      </c>
      <c r="D140" s="130">
        <v>5749</v>
      </c>
    </row>
    <row r="141" spans="1:4">
      <c r="A141" s="129" t="s">
        <v>45</v>
      </c>
      <c r="B141" s="129" t="s">
        <v>94</v>
      </c>
      <c r="C141" s="129" t="s">
        <v>47</v>
      </c>
      <c r="D141" s="130">
        <v>358</v>
      </c>
    </row>
    <row r="142" spans="1:4">
      <c r="A142" s="129" t="s">
        <v>45</v>
      </c>
      <c r="B142" s="129" t="s">
        <v>94</v>
      </c>
      <c r="C142" s="129" t="s">
        <v>67</v>
      </c>
      <c r="D142" s="130">
        <v>10319</v>
      </c>
    </row>
    <row r="143" spans="1:4">
      <c r="A143" s="129" t="s">
        <v>45</v>
      </c>
      <c r="B143" s="129" t="s">
        <v>95</v>
      </c>
      <c r="C143" s="129" t="s">
        <v>88</v>
      </c>
      <c r="D143" s="130">
        <v>5030</v>
      </c>
    </row>
    <row r="144" spans="1:4">
      <c r="A144" s="129" t="s">
        <v>45</v>
      </c>
      <c r="B144" s="129" t="s">
        <v>95</v>
      </c>
      <c r="C144" s="129" t="s">
        <v>47</v>
      </c>
      <c r="D144" s="130">
        <v>323</v>
      </c>
    </row>
    <row r="145" spans="1:4">
      <c r="A145" s="129" t="s">
        <v>45</v>
      </c>
      <c r="B145" s="129" t="s">
        <v>95</v>
      </c>
      <c r="C145" s="129" t="s">
        <v>67</v>
      </c>
      <c r="D145" s="130">
        <v>9227</v>
      </c>
    </row>
    <row r="146" spans="1:4">
      <c r="A146" s="129" t="s">
        <v>45</v>
      </c>
      <c r="B146" s="129" t="s">
        <v>96</v>
      </c>
      <c r="C146" s="129" t="s">
        <v>48</v>
      </c>
      <c r="D146" s="130">
        <v>3127</v>
      </c>
    </row>
    <row r="147" spans="1:4">
      <c r="A147" s="129" t="s">
        <v>45</v>
      </c>
      <c r="B147" s="129" t="s">
        <v>96</v>
      </c>
      <c r="C147" s="129" t="s">
        <v>50</v>
      </c>
      <c r="D147" s="130">
        <v>743</v>
      </c>
    </row>
    <row r="148" spans="1:4">
      <c r="A148" s="129" t="s">
        <v>45</v>
      </c>
      <c r="B148" s="129" t="s">
        <v>96</v>
      </c>
      <c r="C148" s="129" t="s">
        <v>51</v>
      </c>
      <c r="D148" s="130">
        <v>3412</v>
      </c>
    </row>
    <row r="149" spans="1:4">
      <c r="A149" s="129" t="s">
        <v>45</v>
      </c>
      <c r="B149" s="129" t="s">
        <v>96</v>
      </c>
      <c r="C149" s="129" t="s">
        <v>49</v>
      </c>
      <c r="D149" s="130">
        <v>1582</v>
      </c>
    </row>
    <row r="150" spans="1:4">
      <c r="A150" s="129" t="s">
        <v>45</v>
      </c>
      <c r="B150" s="129" t="s">
        <v>96</v>
      </c>
      <c r="C150" s="129" t="s">
        <v>47</v>
      </c>
      <c r="D150" s="130">
        <v>340</v>
      </c>
    </row>
    <row r="151" spans="1:4">
      <c r="A151" s="129" t="s">
        <v>97</v>
      </c>
      <c r="B151" s="129" t="s">
        <v>66</v>
      </c>
      <c r="C151" s="129" t="s">
        <v>47</v>
      </c>
      <c r="D151" s="130">
        <v>937</v>
      </c>
    </row>
    <row r="152" spans="1:4">
      <c r="A152" s="129" t="s">
        <v>97</v>
      </c>
      <c r="B152" s="129" t="s">
        <v>68</v>
      </c>
      <c r="C152" s="129" t="s">
        <v>47</v>
      </c>
      <c r="D152" s="130">
        <v>892</v>
      </c>
    </row>
    <row r="153" spans="1:4">
      <c r="A153" s="129" t="s">
        <v>97</v>
      </c>
      <c r="B153" s="129" t="s">
        <v>69</v>
      </c>
      <c r="C153" s="129" t="s">
        <v>47</v>
      </c>
      <c r="D153" s="130">
        <v>851</v>
      </c>
    </row>
    <row r="154" spans="1:4">
      <c r="A154" s="129" t="s">
        <v>97</v>
      </c>
      <c r="B154" s="129" t="s">
        <v>70</v>
      </c>
      <c r="C154" s="129" t="s">
        <v>47</v>
      </c>
      <c r="D154" s="130">
        <v>921</v>
      </c>
    </row>
    <row r="155" spans="1:4">
      <c r="A155" s="129" t="s">
        <v>97</v>
      </c>
      <c r="B155" s="129" t="s">
        <v>71</v>
      </c>
      <c r="C155" s="129" t="s">
        <v>47</v>
      </c>
      <c r="D155" s="130">
        <v>967</v>
      </c>
    </row>
    <row r="156" spans="1:4">
      <c r="A156" s="129" t="s">
        <v>97</v>
      </c>
      <c r="B156" s="129" t="s">
        <v>72</v>
      </c>
      <c r="C156" s="129" t="s">
        <v>47</v>
      </c>
      <c r="D156" s="130">
        <v>859</v>
      </c>
    </row>
    <row r="157" spans="1:4">
      <c r="A157" s="129" t="s">
        <v>97</v>
      </c>
      <c r="B157" s="129" t="s">
        <v>73</v>
      </c>
      <c r="C157" s="129" t="s">
        <v>47</v>
      </c>
      <c r="D157" s="130">
        <v>834</v>
      </c>
    </row>
    <row r="158" spans="1:4">
      <c r="A158" s="129" t="s">
        <v>97</v>
      </c>
      <c r="B158" s="129" t="s">
        <v>74</v>
      </c>
      <c r="C158" s="129" t="s">
        <v>47</v>
      </c>
      <c r="D158" s="130">
        <v>855</v>
      </c>
    </row>
    <row r="159" spans="1:4">
      <c r="A159" s="129" t="s">
        <v>97</v>
      </c>
      <c r="B159" s="129" t="s">
        <v>75</v>
      </c>
      <c r="C159" s="129" t="s">
        <v>47</v>
      </c>
      <c r="D159" s="130">
        <v>841</v>
      </c>
    </row>
    <row r="160" spans="1:4">
      <c r="A160" s="129" t="s">
        <v>97</v>
      </c>
      <c r="B160" s="129" t="s">
        <v>76</v>
      </c>
      <c r="C160" s="129" t="s">
        <v>47</v>
      </c>
      <c r="D160" s="130">
        <v>853</v>
      </c>
    </row>
    <row r="161" spans="1:4">
      <c r="A161" s="129" t="s">
        <v>97</v>
      </c>
      <c r="B161" s="129" t="s">
        <v>77</v>
      </c>
      <c r="C161" s="129" t="s">
        <v>47</v>
      </c>
      <c r="D161" s="130">
        <v>767</v>
      </c>
    </row>
    <row r="162" spans="1:4">
      <c r="A162" s="129" t="s">
        <v>97</v>
      </c>
      <c r="B162" s="129" t="s">
        <v>78</v>
      </c>
      <c r="C162" s="129" t="s">
        <v>47</v>
      </c>
      <c r="D162" s="130">
        <v>693</v>
      </c>
    </row>
    <row r="163" spans="1:4">
      <c r="A163" s="129" t="s">
        <v>97</v>
      </c>
      <c r="B163" s="129" t="s">
        <v>79</v>
      </c>
      <c r="C163" s="129" t="s">
        <v>47</v>
      </c>
      <c r="D163" s="130">
        <v>686</v>
      </c>
    </row>
    <row r="164" spans="1:4">
      <c r="A164" s="129" t="s">
        <v>97</v>
      </c>
      <c r="B164" s="129" t="s">
        <v>80</v>
      </c>
      <c r="C164" s="129" t="s">
        <v>47</v>
      </c>
      <c r="D164" s="130">
        <v>604</v>
      </c>
    </row>
    <row r="165" spans="1:4">
      <c r="A165" s="129" t="s">
        <v>97</v>
      </c>
      <c r="B165" s="129" t="s">
        <v>81</v>
      </c>
      <c r="C165" s="129" t="s">
        <v>47</v>
      </c>
      <c r="D165" s="130">
        <v>712</v>
      </c>
    </row>
    <row r="166" spans="1:4">
      <c r="A166" s="129" t="s">
        <v>97</v>
      </c>
      <c r="B166" s="129" t="s">
        <v>82</v>
      </c>
      <c r="C166" s="129" t="s">
        <v>47</v>
      </c>
      <c r="D166" s="130">
        <v>700</v>
      </c>
    </row>
    <row r="167" spans="1:4">
      <c r="A167" s="129" t="s">
        <v>97</v>
      </c>
      <c r="B167" s="129" t="s">
        <v>83</v>
      </c>
      <c r="C167" s="129" t="s">
        <v>47</v>
      </c>
      <c r="D167" s="130">
        <v>696</v>
      </c>
    </row>
    <row r="168" spans="1:4">
      <c r="A168" s="129" t="s">
        <v>98</v>
      </c>
      <c r="B168" s="129" t="s">
        <v>75</v>
      </c>
      <c r="C168" s="129" t="s">
        <v>47</v>
      </c>
      <c r="D168" s="130">
        <v>115</v>
      </c>
    </row>
    <row r="169" spans="1:4">
      <c r="A169" s="129" t="s">
        <v>98</v>
      </c>
      <c r="B169" s="129" t="s">
        <v>75</v>
      </c>
      <c r="C169" s="129" t="s">
        <v>67</v>
      </c>
      <c r="D169" s="130">
        <v>1831</v>
      </c>
    </row>
    <row r="170" spans="1:4">
      <c r="A170" s="129" t="s">
        <v>98</v>
      </c>
      <c r="B170" s="129" t="s">
        <v>76</v>
      </c>
      <c r="C170" s="129" t="s">
        <v>47</v>
      </c>
      <c r="D170" s="130">
        <v>137</v>
      </c>
    </row>
    <row r="171" spans="1:4">
      <c r="A171" s="129" t="s">
        <v>98</v>
      </c>
      <c r="B171" s="129" t="s">
        <v>76</v>
      </c>
      <c r="C171" s="129" t="s">
        <v>67</v>
      </c>
      <c r="D171" s="130">
        <v>1942</v>
      </c>
    </row>
    <row r="172" spans="1:4">
      <c r="A172" s="129" t="s">
        <v>98</v>
      </c>
      <c r="B172" s="129" t="s">
        <v>77</v>
      </c>
      <c r="C172" s="129" t="s">
        <v>47</v>
      </c>
      <c r="D172" s="130">
        <v>102</v>
      </c>
    </row>
    <row r="173" spans="1:4">
      <c r="A173" s="129" t="s">
        <v>98</v>
      </c>
      <c r="B173" s="129" t="s">
        <v>77</v>
      </c>
      <c r="C173" s="129" t="s">
        <v>67</v>
      </c>
      <c r="D173" s="130">
        <v>1881</v>
      </c>
    </row>
    <row r="174" spans="1:4">
      <c r="A174" s="129" t="s">
        <v>98</v>
      </c>
      <c r="B174" s="129" t="s">
        <v>78</v>
      </c>
      <c r="C174" s="129" t="s">
        <v>47</v>
      </c>
      <c r="D174" s="130">
        <v>127</v>
      </c>
    </row>
    <row r="175" spans="1:4">
      <c r="A175" s="129" t="s">
        <v>98</v>
      </c>
      <c r="B175" s="129" t="s">
        <v>78</v>
      </c>
      <c r="C175" s="129" t="s">
        <v>67</v>
      </c>
      <c r="D175" s="130">
        <v>1908</v>
      </c>
    </row>
    <row r="176" spans="1:4">
      <c r="A176" s="129" t="s">
        <v>98</v>
      </c>
      <c r="B176" s="129" t="s">
        <v>80</v>
      </c>
      <c r="C176" s="129" t="s">
        <v>47</v>
      </c>
      <c r="D176" s="130">
        <v>84</v>
      </c>
    </row>
    <row r="177" spans="1:4">
      <c r="A177" s="129" t="s">
        <v>98</v>
      </c>
      <c r="B177" s="129" t="s">
        <v>80</v>
      </c>
      <c r="C177" s="129" t="s">
        <v>67</v>
      </c>
      <c r="D177" s="130">
        <v>1895</v>
      </c>
    </row>
    <row r="178" spans="1:4">
      <c r="A178" s="129" t="s">
        <v>98</v>
      </c>
      <c r="B178" s="129" t="s">
        <v>81</v>
      </c>
      <c r="C178" s="129" t="s">
        <v>47</v>
      </c>
      <c r="D178" s="130">
        <v>90</v>
      </c>
    </row>
    <row r="179" spans="1:4">
      <c r="A179" s="129" t="s">
        <v>98</v>
      </c>
      <c r="B179" s="129" t="s">
        <v>81</v>
      </c>
      <c r="C179" s="129" t="s">
        <v>67</v>
      </c>
      <c r="D179" s="130">
        <v>1880</v>
      </c>
    </row>
    <row r="180" spans="1:4">
      <c r="A180" s="129" t="s">
        <v>98</v>
      </c>
      <c r="B180" s="129" t="s">
        <v>82</v>
      </c>
      <c r="C180" s="129" t="s">
        <v>47</v>
      </c>
      <c r="D180" s="130">
        <v>101</v>
      </c>
    </row>
    <row r="181" spans="1:4">
      <c r="A181" s="129" t="s">
        <v>98</v>
      </c>
      <c r="B181" s="129" t="s">
        <v>82</v>
      </c>
      <c r="C181" s="129" t="s">
        <v>67</v>
      </c>
      <c r="D181" s="130">
        <v>2097</v>
      </c>
    </row>
    <row r="182" spans="1:4">
      <c r="A182" s="129" t="s">
        <v>98</v>
      </c>
      <c r="B182" s="129" t="s">
        <v>83</v>
      </c>
      <c r="C182" s="129" t="s">
        <v>47</v>
      </c>
      <c r="D182" s="130">
        <v>89</v>
      </c>
    </row>
    <row r="183" spans="1:4">
      <c r="A183" s="129" t="s">
        <v>98</v>
      </c>
      <c r="B183" s="129" t="s">
        <v>83</v>
      </c>
      <c r="C183" s="129" t="s">
        <v>67</v>
      </c>
      <c r="D183" s="130">
        <v>2118</v>
      </c>
    </row>
    <row r="184" spans="1:4">
      <c r="A184" s="129" t="s">
        <v>98</v>
      </c>
      <c r="B184" s="129" t="s">
        <v>84</v>
      </c>
      <c r="C184" s="129" t="s">
        <v>47</v>
      </c>
      <c r="D184" s="130">
        <v>98</v>
      </c>
    </row>
    <row r="185" spans="1:4">
      <c r="A185" s="129" t="s">
        <v>98</v>
      </c>
      <c r="B185" s="129" t="s">
        <v>84</v>
      </c>
      <c r="C185" s="129" t="s">
        <v>67</v>
      </c>
      <c r="D185" s="130">
        <v>2171</v>
      </c>
    </row>
    <row r="186" spans="1:4">
      <c r="A186" s="129" t="s">
        <v>98</v>
      </c>
      <c r="B186" s="129" t="s">
        <v>85</v>
      </c>
      <c r="C186" s="129" t="s">
        <v>47</v>
      </c>
      <c r="D186" s="130">
        <v>111</v>
      </c>
    </row>
    <row r="187" spans="1:4">
      <c r="A187" s="129" t="s">
        <v>98</v>
      </c>
      <c r="B187" s="129" t="s">
        <v>85</v>
      </c>
      <c r="C187" s="129" t="s">
        <v>67</v>
      </c>
      <c r="D187" s="130">
        <v>2366</v>
      </c>
    </row>
    <row r="188" spans="1:4">
      <c r="A188" s="129" t="s">
        <v>98</v>
      </c>
      <c r="B188" s="129" t="s">
        <v>86</v>
      </c>
      <c r="C188" s="129" t="s">
        <v>47</v>
      </c>
      <c r="D188" s="130">
        <v>74</v>
      </c>
    </row>
    <row r="189" spans="1:4">
      <c r="A189" s="129" t="s">
        <v>98</v>
      </c>
      <c r="B189" s="129" t="s">
        <v>86</v>
      </c>
      <c r="C189" s="129" t="s">
        <v>67</v>
      </c>
      <c r="D189" s="130">
        <v>2245</v>
      </c>
    </row>
    <row r="190" spans="1:4">
      <c r="A190" s="129" t="s">
        <v>98</v>
      </c>
      <c r="B190" s="129" t="s">
        <v>87</v>
      </c>
      <c r="C190" s="129" t="s">
        <v>47</v>
      </c>
      <c r="D190" s="130">
        <v>87</v>
      </c>
    </row>
    <row r="191" spans="1:4">
      <c r="A191" s="129" t="s">
        <v>98</v>
      </c>
      <c r="B191" s="129" t="s">
        <v>87</v>
      </c>
      <c r="C191" s="129" t="s">
        <v>67</v>
      </c>
      <c r="D191" s="130">
        <v>2026</v>
      </c>
    </row>
    <row r="192" spans="1:4">
      <c r="A192" s="129" t="s">
        <v>98</v>
      </c>
      <c r="B192" s="129" t="s">
        <v>89</v>
      </c>
      <c r="C192" s="129" t="s">
        <v>47</v>
      </c>
      <c r="D192" s="130">
        <v>80</v>
      </c>
    </row>
    <row r="193" spans="1:4">
      <c r="A193" s="129" t="s">
        <v>98</v>
      </c>
      <c r="B193" s="129" t="s">
        <v>89</v>
      </c>
      <c r="C193" s="129" t="s">
        <v>67</v>
      </c>
      <c r="D193" s="130">
        <v>1876</v>
      </c>
    </row>
    <row r="194" spans="1:4">
      <c r="A194" s="129" t="s">
        <v>98</v>
      </c>
      <c r="B194" s="129" t="s">
        <v>90</v>
      </c>
      <c r="C194" s="129" t="s">
        <v>47</v>
      </c>
      <c r="D194" s="130">
        <v>89</v>
      </c>
    </row>
    <row r="195" spans="1:4">
      <c r="A195" s="129" t="s">
        <v>98</v>
      </c>
      <c r="B195" s="129" t="s">
        <v>90</v>
      </c>
      <c r="C195" s="129" t="s">
        <v>67</v>
      </c>
      <c r="D195" s="130">
        <v>1951</v>
      </c>
    </row>
    <row r="196" spans="1:4">
      <c r="A196" s="129" t="s">
        <v>98</v>
      </c>
      <c r="B196" s="129" t="s">
        <v>91</v>
      </c>
      <c r="C196" s="129" t="s">
        <v>47</v>
      </c>
      <c r="D196" s="130">
        <v>85</v>
      </c>
    </row>
    <row r="197" spans="1:4">
      <c r="A197" s="129" t="s">
        <v>98</v>
      </c>
      <c r="B197" s="129" t="s">
        <v>91</v>
      </c>
      <c r="C197" s="129" t="s">
        <v>67</v>
      </c>
      <c r="D197" s="130">
        <v>1730</v>
      </c>
    </row>
    <row r="198" spans="1:4">
      <c r="A198" s="129" t="s">
        <v>98</v>
      </c>
      <c r="B198" s="129" t="s">
        <v>92</v>
      </c>
      <c r="C198" s="129" t="s">
        <v>47</v>
      </c>
      <c r="D198" s="130">
        <v>60</v>
      </c>
    </row>
    <row r="199" spans="1:4">
      <c r="A199" s="129" t="s">
        <v>98</v>
      </c>
      <c r="B199" s="129" t="s">
        <v>92</v>
      </c>
      <c r="C199" s="129" t="s">
        <v>67</v>
      </c>
      <c r="D199" s="130">
        <v>1692</v>
      </c>
    </row>
    <row r="200" spans="1:4">
      <c r="A200" s="129" t="s">
        <v>98</v>
      </c>
      <c r="B200" s="129" t="s">
        <v>93</v>
      </c>
      <c r="C200" s="129" t="s">
        <v>47</v>
      </c>
      <c r="D200" s="130">
        <v>46</v>
      </c>
    </row>
    <row r="201" spans="1:4">
      <c r="A201" s="129" t="s">
        <v>98</v>
      </c>
      <c r="B201" s="129" t="s">
        <v>93</v>
      </c>
      <c r="C201" s="129" t="s">
        <v>67</v>
      </c>
      <c r="D201" s="130">
        <v>1673</v>
      </c>
    </row>
    <row r="202" spans="1:4">
      <c r="A202" s="129" t="s">
        <v>98</v>
      </c>
      <c r="B202" s="129" t="s">
        <v>94</v>
      </c>
      <c r="C202" s="129" t="s">
        <v>47</v>
      </c>
      <c r="D202" s="130">
        <v>72</v>
      </c>
    </row>
    <row r="203" spans="1:4">
      <c r="A203" s="129" t="s">
        <v>98</v>
      </c>
      <c r="B203" s="129" t="s">
        <v>94</v>
      </c>
      <c r="C203" s="129" t="s">
        <v>67</v>
      </c>
      <c r="D203" s="130">
        <v>1719</v>
      </c>
    </row>
    <row r="204" spans="1:4">
      <c r="A204" s="129" t="s">
        <v>98</v>
      </c>
      <c r="B204" s="129" t="s">
        <v>95</v>
      </c>
      <c r="C204" s="129" t="s">
        <v>47</v>
      </c>
      <c r="D204" s="130">
        <v>64</v>
      </c>
    </row>
    <row r="205" spans="1:4">
      <c r="A205" s="129" t="s">
        <v>98</v>
      </c>
      <c r="B205" s="129" t="s">
        <v>95</v>
      </c>
      <c r="C205" s="129" t="s">
        <v>67</v>
      </c>
      <c r="D205" s="130">
        <v>1648</v>
      </c>
    </row>
    <row r="206" spans="1:4">
      <c r="A206" s="129" t="s">
        <v>98</v>
      </c>
      <c r="B206" s="129" t="s">
        <v>96</v>
      </c>
      <c r="C206" s="129" t="s">
        <v>48</v>
      </c>
      <c r="D206" s="130">
        <v>414</v>
      </c>
    </row>
    <row r="207" spans="1:4">
      <c r="A207" s="129" t="s">
        <v>98</v>
      </c>
      <c r="B207" s="129" t="s">
        <v>96</v>
      </c>
      <c r="C207" s="129" t="s">
        <v>50</v>
      </c>
      <c r="D207" s="130">
        <v>93</v>
      </c>
    </row>
    <row r="208" spans="1:4">
      <c r="A208" s="129" t="s">
        <v>98</v>
      </c>
      <c r="B208" s="129" t="s">
        <v>96</v>
      </c>
      <c r="C208" s="129" t="s">
        <v>51</v>
      </c>
      <c r="D208" s="130">
        <v>449</v>
      </c>
    </row>
    <row r="209" spans="1:4">
      <c r="A209" s="129" t="s">
        <v>98</v>
      </c>
      <c r="B209" s="129" t="s">
        <v>96</v>
      </c>
      <c r="C209" s="129" t="s">
        <v>49</v>
      </c>
      <c r="D209" s="130">
        <v>267</v>
      </c>
    </row>
    <row r="210" spans="1:4">
      <c r="A210" s="129" t="s">
        <v>98</v>
      </c>
      <c r="B210" s="129" t="s">
        <v>96</v>
      </c>
      <c r="C210" s="129" t="s">
        <v>47</v>
      </c>
      <c r="D210" s="130">
        <v>62</v>
      </c>
    </row>
    <row r="211" spans="1:4">
      <c r="A211" s="129" t="s">
        <v>98</v>
      </c>
      <c r="B211" s="129" t="s">
        <v>46</v>
      </c>
      <c r="C211" s="129" t="s">
        <v>48</v>
      </c>
      <c r="D211" s="130">
        <v>448</v>
      </c>
    </row>
    <row r="212" spans="1:4">
      <c r="A212" s="129" t="s">
        <v>98</v>
      </c>
      <c r="B212" s="129" t="s">
        <v>46</v>
      </c>
      <c r="C212" s="129" t="s">
        <v>50</v>
      </c>
      <c r="D212" s="130">
        <v>103</v>
      </c>
    </row>
    <row r="213" spans="1:4">
      <c r="A213" s="129" t="s">
        <v>98</v>
      </c>
      <c r="B213" s="129" t="s">
        <v>46</v>
      </c>
      <c r="C213" s="129" t="s">
        <v>51</v>
      </c>
      <c r="D213" s="130">
        <v>543</v>
      </c>
    </row>
    <row r="214" spans="1:4">
      <c r="A214" s="129" t="s">
        <v>98</v>
      </c>
      <c r="B214" s="129" t="s">
        <v>46</v>
      </c>
      <c r="C214" s="129" t="s">
        <v>49</v>
      </c>
      <c r="D214" s="130">
        <v>238</v>
      </c>
    </row>
    <row r="215" spans="1:4">
      <c r="A215" s="129" t="s">
        <v>98</v>
      </c>
      <c r="B215" s="129" t="s">
        <v>46</v>
      </c>
      <c r="C215" s="129" t="s">
        <v>47</v>
      </c>
      <c r="D215" s="130">
        <v>52</v>
      </c>
    </row>
    <row r="216" spans="1:4">
      <c r="A216" s="129" t="s">
        <v>98</v>
      </c>
      <c r="B216" s="129" t="s">
        <v>52</v>
      </c>
      <c r="C216" s="129" t="s">
        <v>48</v>
      </c>
      <c r="D216" s="130">
        <v>522</v>
      </c>
    </row>
    <row r="217" spans="1:4">
      <c r="A217" s="129" t="s">
        <v>98</v>
      </c>
      <c r="B217" s="129" t="s">
        <v>52</v>
      </c>
      <c r="C217" s="129" t="s">
        <v>50</v>
      </c>
      <c r="D217" s="130">
        <v>82</v>
      </c>
    </row>
    <row r="218" spans="1:4">
      <c r="A218" s="129" t="s">
        <v>98</v>
      </c>
      <c r="B218" s="129" t="s">
        <v>52</v>
      </c>
      <c r="C218" s="129" t="s">
        <v>51</v>
      </c>
      <c r="D218" s="130">
        <v>513</v>
      </c>
    </row>
    <row r="219" spans="1:4">
      <c r="A219" s="129" t="s">
        <v>98</v>
      </c>
      <c r="B219" s="129" t="s">
        <v>52</v>
      </c>
      <c r="C219" s="129" t="s">
        <v>49</v>
      </c>
      <c r="D219" s="130">
        <v>297</v>
      </c>
    </row>
    <row r="220" spans="1:4">
      <c r="A220" s="129" t="s">
        <v>98</v>
      </c>
      <c r="B220" s="129" t="s">
        <v>52</v>
      </c>
      <c r="C220" s="129" t="s">
        <v>47</v>
      </c>
      <c r="D220" s="130">
        <v>59</v>
      </c>
    </row>
    <row r="221" spans="1:4">
      <c r="A221" s="129" t="s">
        <v>98</v>
      </c>
      <c r="B221" s="129" t="s">
        <v>53</v>
      </c>
      <c r="C221" s="129" t="s">
        <v>48</v>
      </c>
      <c r="D221" s="130">
        <v>558</v>
      </c>
    </row>
    <row r="222" spans="1:4">
      <c r="A222" s="129" t="s">
        <v>98</v>
      </c>
      <c r="B222" s="129" t="s">
        <v>53</v>
      </c>
      <c r="C222" s="129" t="s">
        <v>50</v>
      </c>
      <c r="D222" s="130">
        <v>57</v>
      </c>
    </row>
    <row r="223" spans="1:4">
      <c r="A223" s="129" t="s">
        <v>98</v>
      </c>
      <c r="B223" s="129" t="s">
        <v>53</v>
      </c>
      <c r="C223" s="129" t="s">
        <v>51</v>
      </c>
      <c r="D223" s="130">
        <v>442</v>
      </c>
    </row>
    <row r="224" spans="1:4">
      <c r="A224" s="129" t="s">
        <v>98</v>
      </c>
      <c r="B224" s="129" t="s">
        <v>53</v>
      </c>
      <c r="C224" s="129" t="s">
        <v>49</v>
      </c>
      <c r="D224" s="130">
        <v>262</v>
      </c>
    </row>
    <row r="225" spans="1:4">
      <c r="A225" s="129" t="s">
        <v>98</v>
      </c>
      <c r="B225" s="129" t="s">
        <v>53</v>
      </c>
      <c r="C225" s="129" t="s">
        <v>47</v>
      </c>
      <c r="D225" s="130">
        <v>46</v>
      </c>
    </row>
    <row r="226" spans="1:4">
      <c r="A226" s="129" t="s">
        <v>98</v>
      </c>
      <c r="B226" s="129" t="s">
        <v>54</v>
      </c>
      <c r="C226" s="129" t="s">
        <v>48</v>
      </c>
      <c r="D226" s="130">
        <v>570</v>
      </c>
    </row>
    <row r="227" spans="1:4">
      <c r="A227" s="129" t="s">
        <v>98</v>
      </c>
      <c r="B227" s="129" t="s">
        <v>54</v>
      </c>
      <c r="C227" s="129" t="s">
        <v>50</v>
      </c>
      <c r="D227" s="130">
        <v>76</v>
      </c>
    </row>
    <row r="228" spans="1:4">
      <c r="A228" s="129" t="s">
        <v>98</v>
      </c>
      <c r="B228" s="129" t="s">
        <v>54</v>
      </c>
      <c r="C228" s="129" t="s">
        <v>51</v>
      </c>
      <c r="D228" s="130">
        <v>443</v>
      </c>
    </row>
    <row r="229" spans="1:4">
      <c r="A229" s="129" t="s">
        <v>98</v>
      </c>
      <c r="B229" s="129" t="s">
        <v>54</v>
      </c>
      <c r="C229" s="129" t="s">
        <v>49</v>
      </c>
      <c r="D229" s="130">
        <v>221</v>
      </c>
    </row>
    <row r="230" spans="1:4">
      <c r="A230" s="129" t="s">
        <v>98</v>
      </c>
      <c r="B230" s="129" t="s">
        <v>54</v>
      </c>
      <c r="C230" s="129" t="s">
        <v>47</v>
      </c>
      <c r="D230" s="130">
        <v>31</v>
      </c>
    </row>
    <row r="231" spans="1:4">
      <c r="A231" s="129" t="s">
        <v>98</v>
      </c>
      <c r="B231" s="129" t="s">
        <v>55</v>
      </c>
      <c r="C231" s="129" t="s">
        <v>48</v>
      </c>
      <c r="D231" s="130">
        <v>441</v>
      </c>
    </row>
    <row r="232" spans="1:4">
      <c r="A232" s="129" t="s">
        <v>98</v>
      </c>
      <c r="B232" s="129" t="s">
        <v>55</v>
      </c>
      <c r="C232" s="129" t="s">
        <v>50</v>
      </c>
      <c r="D232" s="130">
        <v>62</v>
      </c>
    </row>
    <row r="233" spans="1:4">
      <c r="A233" s="129" t="s">
        <v>98</v>
      </c>
      <c r="B233" s="129" t="s">
        <v>55</v>
      </c>
      <c r="C233" s="129" t="s">
        <v>51</v>
      </c>
      <c r="D233" s="130">
        <v>383</v>
      </c>
    </row>
    <row r="234" spans="1:4">
      <c r="A234" s="129" t="s">
        <v>98</v>
      </c>
      <c r="B234" s="129" t="s">
        <v>55</v>
      </c>
      <c r="C234" s="129" t="s">
        <v>49</v>
      </c>
      <c r="D234" s="130">
        <v>213</v>
      </c>
    </row>
    <row r="235" spans="1:4">
      <c r="A235" s="129" t="s">
        <v>98</v>
      </c>
      <c r="B235" s="129" t="s">
        <v>55</v>
      </c>
      <c r="C235" s="129" t="s">
        <v>47</v>
      </c>
      <c r="D235" s="130">
        <v>40</v>
      </c>
    </row>
    <row r="236" spans="1:4">
      <c r="A236" s="129" t="s">
        <v>98</v>
      </c>
      <c r="B236" s="129" t="s">
        <v>56</v>
      </c>
      <c r="C236" s="129" t="s">
        <v>48</v>
      </c>
      <c r="D236" s="130">
        <v>515</v>
      </c>
    </row>
    <row r="237" spans="1:4">
      <c r="A237" s="129" t="s">
        <v>98</v>
      </c>
      <c r="B237" s="129" t="s">
        <v>56</v>
      </c>
      <c r="C237" s="129" t="s">
        <v>50</v>
      </c>
      <c r="D237" s="130">
        <v>70</v>
      </c>
    </row>
    <row r="238" spans="1:4">
      <c r="A238" s="129" t="s">
        <v>98</v>
      </c>
      <c r="B238" s="129" t="s">
        <v>56</v>
      </c>
      <c r="C238" s="129" t="s">
        <v>51</v>
      </c>
      <c r="D238" s="130">
        <v>431</v>
      </c>
    </row>
    <row r="239" spans="1:4">
      <c r="A239" s="129" t="s">
        <v>98</v>
      </c>
      <c r="B239" s="129" t="s">
        <v>56</v>
      </c>
      <c r="C239" s="129" t="s">
        <v>49</v>
      </c>
      <c r="D239" s="130">
        <v>260</v>
      </c>
    </row>
    <row r="240" spans="1:4">
      <c r="A240" s="129" t="s">
        <v>98</v>
      </c>
      <c r="B240" s="129" t="s">
        <v>56</v>
      </c>
      <c r="C240" s="129" t="s">
        <v>47</v>
      </c>
      <c r="D240" s="130">
        <v>45</v>
      </c>
    </row>
    <row r="241" spans="1:4">
      <c r="A241" s="129" t="s">
        <v>98</v>
      </c>
      <c r="B241" s="129" t="s">
        <v>57</v>
      </c>
      <c r="C241" s="129" t="s">
        <v>48</v>
      </c>
      <c r="D241" s="130">
        <v>487</v>
      </c>
    </row>
    <row r="242" spans="1:4">
      <c r="A242" s="129" t="s">
        <v>98</v>
      </c>
      <c r="B242" s="129" t="s">
        <v>57</v>
      </c>
      <c r="C242" s="129" t="s">
        <v>50</v>
      </c>
      <c r="D242" s="130">
        <v>65</v>
      </c>
    </row>
    <row r="243" spans="1:4">
      <c r="A243" s="129" t="s">
        <v>98</v>
      </c>
      <c r="B243" s="129" t="s">
        <v>57</v>
      </c>
      <c r="C243" s="129" t="s">
        <v>51</v>
      </c>
      <c r="D243" s="130">
        <v>384</v>
      </c>
    </row>
    <row r="244" spans="1:4">
      <c r="A244" s="129" t="s">
        <v>98</v>
      </c>
      <c r="B244" s="129" t="s">
        <v>57</v>
      </c>
      <c r="C244" s="129" t="s">
        <v>49</v>
      </c>
      <c r="D244" s="130">
        <v>330</v>
      </c>
    </row>
    <row r="245" spans="1:4">
      <c r="A245" s="129" t="s">
        <v>98</v>
      </c>
      <c r="B245" s="129" t="s">
        <v>57</v>
      </c>
      <c r="C245" s="129" t="s">
        <v>47</v>
      </c>
      <c r="D245" s="130">
        <v>44</v>
      </c>
    </row>
    <row r="246" spans="1:4">
      <c r="A246" s="129" t="s">
        <v>98</v>
      </c>
      <c r="B246" s="129" t="s">
        <v>58</v>
      </c>
      <c r="C246" s="129" t="s">
        <v>48</v>
      </c>
      <c r="D246" s="130">
        <v>462</v>
      </c>
    </row>
    <row r="247" spans="1:4">
      <c r="A247" s="129" t="s">
        <v>98</v>
      </c>
      <c r="B247" s="129" t="s">
        <v>58</v>
      </c>
      <c r="C247" s="129" t="s">
        <v>50</v>
      </c>
      <c r="D247" s="130">
        <v>63</v>
      </c>
    </row>
    <row r="248" spans="1:4">
      <c r="A248" s="129" t="s">
        <v>98</v>
      </c>
      <c r="B248" s="129" t="s">
        <v>58</v>
      </c>
      <c r="C248" s="129" t="s">
        <v>51</v>
      </c>
      <c r="D248" s="130">
        <v>356</v>
      </c>
    </row>
    <row r="249" spans="1:4">
      <c r="A249" s="129" t="s">
        <v>98</v>
      </c>
      <c r="B249" s="129" t="s">
        <v>58</v>
      </c>
      <c r="C249" s="129" t="s">
        <v>49</v>
      </c>
      <c r="D249" s="130">
        <v>235</v>
      </c>
    </row>
    <row r="250" spans="1:4">
      <c r="A250" s="129" t="s">
        <v>98</v>
      </c>
      <c r="B250" s="129" t="s">
        <v>58</v>
      </c>
      <c r="C250" s="129" t="s">
        <v>47</v>
      </c>
      <c r="D250" s="130">
        <v>44</v>
      </c>
    </row>
    <row r="251" spans="1:4">
      <c r="A251" s="129" t="s">
        <v>98</v>
      </c>
      <c r="B251" s="129" t="s">
        <v>59</v>
      </c>
      <c r="C251" s="129" t="s">
        <v>48</v>
      </c>
      <c r="D251" s="130">
        <v>523</v>
      </c>
    </row>
    <row r="252" spans="1:4">
      <c r="A252" s="129" t="s">
        <v>98</v>
      </c>
      <c r="B252" s="129" t="s">
        <v>59</v>
      </c>
      <c r="C252" s="129" t="s">
        <v>50</v>
      </c>
      <c r="D252" s="130">
        <v>53</v>
      </c>
    </row>
    <row r="253" spans="1:4">
      <c r="A253" s="129" t="s">
        <v>98</v>
      </c>
      <c r="B253" s="129" t="s">
        <v>59</v>
      </c>
      <c r="C253" s="129" t="s">
        <v>51</v>
      </c>
      <c r="D253" s="130">
        <v>373</v>
      </c>
    </row>
    <row r="254" spans="1:4">
      <c r="A254" s="129" t="s">
        <v>98</v>
      </c>
      <c r="B254" s="129" t="s">
        <v>59</v>
      </c>
      <c r="C254" s="129" t="s">
        <v>49</v>
      </c>
      <c r="D254" s="130">
        <v>248</v>
      </c>
    </row>
    <row r="255" spans="1:4">
      <c r="A255" s="129" t="s">
        <v>98</v>
      </c>
      <c r="B255" s="129" t="s">
        <v>59</v>
      </c>
      <c r="C255" s="129" t="s">
        <v>47</v>
      </c>
      <c r="D255" s="130">
        <v>44</v>
      </c>
    </row>
    <row r="256" spans="1:4">
      <c r="A256" s="129" t="s">
        <v>98</v>
      </c>
      <c r="B256" s="129" t="s">
        <v>60</v>
      </c>
      <c r="C256" s="129" t="s">
        <v>48</v>
      </c>
      <c r="D256" s="130">
        <v>442</v>
      </c>
    </row>
    <row r="257" spans="1:4">
      <c r="A257" s="129" t="s">
        <v>98</v>
      </c>
      <c r="B257" s="129" t="s">
        <v>60</v>
      </c>
      <c r="C257" s="129" t="s">
        <v>50</v>
      </c>
      <c r="D257" s="130">
        <v>53</v>
      </c>
    </row>
    <row r="258" spans="1:4">
      <c r="A258" s="129" t="s">
        <v>98</v>
      </c>
      <c r="B258" s="129" t="s">
        <v>60</v>
      </c>
      <c r="C258" s="129" t="s">
        <v>51</v>
      </c>
      <c r="D258" s="130">
        <v>314</v>
      </c>
    </row>
    <row r="259" spans="1:4">
      <c r="A259" s="129" t="s">
        <v>98</v>
      </c>
      <c r="B259" s="129" t="s">
        <v>60</v>
      </c>
      <c r="C259" s="129" t="s">
        <v>49</v>
      </c>
      <c r="D259" s="130">
        <v>219</v>
      </c>
    </row>
    <row r="260" spans="1:4">
      <c r="A260" s="129" t="s">
        <v>98</v>
      </c>
      <c r="B260" s="129" t="s">
        <v>60</v>
      </c>
      <c r="C260" s="129" t="s">
        <v>47</v>
      </c>
      <c r="D260" s="130">
        <v>27</v>
      </c>
    </row>
    <row r="261" spans="1:4">
      <c r="A261" s="129" t="s">
        <v>98</v>
      </c>
      <c r="B261" s="129" t="s">
        <v>61</v>
      </c>
      <c r="C261" s="129" t="s">
        <v>48</v>
      </c>
      <c r="D261" s="130">
        <v>344</v>
      </c>
    </row>
    <row r="262" spans="1:4">
      <c r="A262" s="129" t="s">
        <v>98</v>
      </c>
      <c r="B262" s="129" t="s">
        <v>61</v>
      </c>
      <c r="C262" s="129" t="s">
        <v>50</v>
      </c>
      <c r="D262" s="130">
        <v>51</v>
      </c>
    </row>
    <row r="263" spans="1:4">
      <c r="A263" s="129" t="s">
        <v>98</v>
      </c>
      <c r="B263" s="129" t="s">
        <v>61</v>
      </c>
      <c r="C263" s="129" t="s">
        <v>51</v>
      </c>
      <c r="D263" s="130">
        <v>299</v>
      </c>
    </row>
    <row r="264" spans="1:4">
      <c r="A264" s="129" t="s">
        <v>98</v>
      </c>
      <c r="B264" s="129" t="s">
        <v>61</v>
      </c>
      <c r="C264" s="129" t="s">
        <v>49</v>
      </c>
      <c r="D264" s="130">
        <v>325</v>
      </c>
    </row>
    <row r="265" spans="1:4">
      <c r="A265" s="129" t="s">
        <v>98</v>
      </c>
      <c r="B265" s="129" t="s">
        <v>61</v>
      </c>
      <c r="C265" s="129" t="s">
        <v>47</v>
      </c>
      <c r="D265" s="130">
        <v>52</v>
      </c>
    </row>
    <row r="266" spans="1:4">
      <c r="A266" s="129" t="s">
        <v>98</v>
      </c>
      <c r="B266" s="129" t="s">
        <v>62</v>
      </c>
      <c r="C266" s="129" t="s">
        <v>48</v>
      </c>
      <c r="D266" s="130">
        <v>257</v>
      </c>
    </row>
    <row r="267" spans="1:4">
      <c r="A267" s="129" t="s">
        <v>98</v>
      </c>
      <c r="B267" s="129" t="s">
        <v>62</v>
      </c>
      <c r="C267" s="129" t="s">
        <v>50</v>
      </c>
      <c r="D267" s="130">
        <v>58</v>
      </c>
    </row>
    <row r="268" spans="1:4">
      <c r="A268" s="129" t="s">
        <v>98</v>
      </c>
      <c r="B268" s="129" t="s">
        <v>62</v>
      </c>
      <c r="C268" s="129" t="s">
        <v>51</v>
      </c>
      <c r="D268" s="130">
        <v>240</v>
      </c>
    </row>
    <row r="269" spans="1:4">
      <c r="A269" s="129" t="s">
        <v>98</v>
      </c>
      <c r="B269" s="129" t="s">
        <v>62</v>
      </c>
      <c r="C269" s="129" t="s">
        <v>49</v>
      </c>
      <c r="D269" s="130">
        <v>249</v>
      </c>
    </row>
    <row r="270" spans="1:4">
      <c r="A270" s="129" t="s">
        <v>98</v>
      </c>
      <c r="B270" s="129" t="s">
        <v>62</v>
      </c>
      <c r="C270" s="129" t="s">
        <v>47</v>
      </c>
      <c r="D270" s="130">
        <v>40</v>
      </c>
    </row>
    <row r="271" spans="1:4">
      <c r="A271" s="129" t="s">
        <v>98</v>
      </c>
      <c r="B271" s="129" t="s">
        <v>63</v>
      </c>
      <c r="C271" s="129" t="s">
        <v>48</v>
      </c>
      <c r="D271" s="130">
        <v>288</v>
      </c>
    </row>
    <row r="272" spans="1:4">
      <c r="A272" s="129" t="s">
        <v>98</v>
      </c>
      <c r="B272" s="129" t="s">
        <v>63</v>
      </c>
      <c r="C272" s="129" t="s">
        <v>50</v>
      </c>
      <c r="D272" s="130">
        <v>58</v>
      </c>
    </row>
    <row r="273" spans="1:4">
      <c r="A273" s="129" t="s">
        <v>98</v>
      </c>
      <c r="B273" s="129" t="s">
        <v>63</v>
      </c>
      <c r="C273" s="129" t="s">
        <v>51</v>
      </c>
      <c r="D273" s="130">
        <v>249</v>
      </c>
    </row>
    <row r="274" spans="1:4">
      <c r="A274" s="129" t="s">
        <v>98</v>
      </c>
      <c r="B274" s="129" t="s">
        <v>63</v>
      </c>
      <c r="C274" s="129" t="s">
        <v>49</v>
      </c>
      <c r="D274" s="130">
        <v>327</v>
      </c>
    </row>
    <row r="275" spans="1:4">
      <c r="A275" s="129" t="s">
        <v>98</v>
      </c>
      <c r="B275" s="129" t="s">
        <v>63</v>
      </c>
      <c r="C275" s="129" t="s">
        <v>47</v>
      </c>
      <c r="D275" s="130">
        <v>43</v>
      </c>
    </row>
    <row r="276" spans="1:4">
      <c r="A276" s="129" t="s">
        <v>98</v>
      </c>
      <c r="B276" s="129" t="s">
        <v>64</v>
      </c>
      <c r="C276" s="129" t="s">
        <v>48</v>
      </c>
      <c r="D276" s="130">
        <v>241</v>
      </c>
    </row>
    <row r="277" spans="1:4">
      <c r="A277" s="129" t="s">
        <v>98</v>
      </c>
      <c r="B277" s="129" t="s">
        <v>64</v>
      </c>
      <c r="C277" s="129" t="s">
        <v>50</v>
      </c>
      <c r="D277" s="130">
        <v>40</v>
      </c>
    </row>
    <row r="278" spans="1:4">
      <c r="A278" s="129" t="s">
        <v>98</v>
      </c>
      <c r="B278" s="129" t="s">
        <v>64</v>
      </c>
      <c r="C278" s="129" t="s">
        <v>51</v>
      </c>
      <c r="D278" s="130">
        <v>276</v>
      </c>
    </row>
    <row r="279" spans="1:4">
      <c r="A279" s="129" t="s">
        <v>98</v>
      </c>
      <c r="B279" s="129" t="s">
        <v>64</v>
      </c>
      <c r="C279" s="129" t="s">
        <v>49</v>
      </c>
      <c r="D279" s="130">
        <v>269</v>
      </c>
    </row>
    <row r="280" spans="1:4">
      <c r="A280" s="129" t="s">
        <v>98</v>
      </c>
      <c r="B280" s="129" t="s">
        <v>64</v>
      </c>
      <c r="C280" s="129" t="s">
        <v>47</v>
      </c>
      <c r="D280" s="130">
        <v>42</v>
      </c>
    </row>
    <row r="281" spans="1:4">
      <c r="A281" s="129" t="s">
        <v>98</v>
      </c>
      <c r="B281" s="129" t="s">
        <v>65</v>
      </c>
      <c r="C281" s="129" t="s">
        <v>48</v>
      </c>
      <c r="D281" s="130">
        <v>285</v>
      </c>
    </row>
    <row r="282" spans="1:4">
      <c r="A282" s="129" t="s">
        <v>98</v>
      </c>
      <c r="B282" s="129" t="s">
        <v>65</v>
      </c>
      <c r="C282" s="129" t="s">
        <v>50</v>
      </c>
      <c r="D282" s="130">
        <v>49</v>
      </c>
    </row>
    <row r="283" spans="1:4">
      <c r="A283" s="129" t="s">
        <v>98</v>
      </c>
      <c r="B283" s="129" t="s">
        <v>65</v>
      </c>
      <c r="C283" s="129" t="s">
        <v>51</v>
      </c>
      <c r="D283" s="130">
        <v>287</v>
      </c>
    </row>
    <row r="284" spans="1:4">
      <c r="A284" s="129" t="s">
        <v>98</v>
      </c>
      <c r="B284" s="129" t="s">
        <v>65</v>
      </c>
      <c r="C284" s="129" t="s">
        <v>49</v>
      </c>
      <c r="D284" s="130">
        <v>448</v>
      </c>
    </row>
    <row r="285" spans="1:4">
      <c r="A285" s="129" t="s">
        <v>98</v>
      </c>
      <c r="B285" s="129" t="s">
        <v>65</v>
      </c>
      <c r="C285" s="129" t="s">
        <v>47</v>
      </c>
      <c r="D285" s="130">
        <v>36</v>
      </c>
    </row>
    <row r="286" spans="1:4">
      <c r="A286" s="129" t="s">
        <v>99</v>
      </c>
      <c r="B286" s="129" t="s">
        <v>80</v>
      </c>
      <c r="C286" s="129" t="s">
        <v>47</v>
      </c>
      <c r="D286" s="130">
        <v>32</v>
      </c>
    </row>
    <row r="287" spans="1:4">
      <c r="A287" s="129" t="s">
        <v>99</v>
      </c>
      <c r="B287" s="129" t="s">
        <v>81</v>
      </c>
      <c r="C287" s="129" t="s">
        <v>47</v>
      </c>
      <c r="D287" s="130">
        <v>61</v>
      </c>
    </row>
    <row r="288" spans="1:4">
      <c r="A288" s="129" t="s">
        <v>99</v>
      </c>
      <c r="B288" s="129" t="s">
        <v>82</v>
      </c>
      <c r="C288" s="129" t="s">
        <v>47</v>
      </c>
      <c r="D288" s="130">
        <v>37</v>
      </c>
    </row>
    <row r="289" spans="1:4">
      <c r="A289" s="129" t="s">
        <v>99</v>
      </c>
      <c r="B289" s="129" t="s">
        <v>83</v>
      </c>
      <c r="C289" s="129" t="s">
        <v>47</v>
      </c>
      <c r="D289" s="130">
        <v>45</v>
      </c>
    </row>
    <row r="290" spans="1:4">
      <c r="A290" s="129" t="s">
        <v>99</v>
      </c>
      <c r="B290" s="129" t="s">
        <v>84</v>
      </c>
      <c r="C290" s="129" t="s">
        <v>47</v>
      </c>
      <c r="D290" s="130">
        <v>30</v>
      </c>
    </row>
    <row r="291" spans="1:4">
      <c r="A291" s="129" t="s">
        <v>99</v>
      </c>
      <c r="B291" s="129" t="s">
        <v>85</v>
      </c>
      <c r="C291" s="129" t="s">
        <v>47</v>
      </c>
      <c r="D291" s="130">
        <v>25</v>
      </c>
    </row>
    <row r="292" spans="1:4">
      <c r="A292" s="129" t="s">
        <v>99</v>
      </c>
      <c r="B292" s="129" t="s">
        <v>86</v>
      </c>
      <c r="C292" s="129" t="s">
        <v>47</v>
      </c>
      <c r="D292" s="130">
        <v>34</v>
      </c>
    </row>
    <row r="293" spans="1:4">
      <c r="A293" s="129" t="s">
        <v>99</v>
      </c>
      <c r="B293" s="129" t="s">
        <v>87</v>
      </c>
      <c r="C293" s="129" t="s">
        <v>47</v>
      </c>
      <c r="D293" s="130">
        <v>38</v>
      </c>
    </row>
    <row r="294" spans="1:4">
      <c r="A294" s="129" t="s">
        <v>99</v>
      </c>
      <c r="B294" s="129" t="s">
        <v>87</v>
      </c>
      <c r="C294" s="129" t="s">
        <v>67</v>
      </c>
      <c r="D294" s="130">
        <v>933</v>
      </c>
    </row>
    <row r="295" spans="1:4">
      <c r="A295" s="129" t="s">
        <v>99</v>
      </c>
      <c r="B295" s="129" t="s">
        <v>89</v>
      </c>
      <c r="C295" s="129" t="s">
        <v>47</v>
      </c>
      <c r="D295" s="130">
        <v>25</v>
      </c>
    </row>
    <row r="296" spans="1:4">
      <c r="A296" s="129" t="s">
        <v>99</v>
      </c>
      <c r="B296" s="129" t="s">
        <v>89</v>
      </c>
      <c r="C296" s="129" t="s">
        <v>67</v>
      </c>
      <c r="D296" s="130">
        <v>862</v>
      </c>
    </row>
    <row r="297" spans="1:4">
      <c r="A297" s="129" t="s">
        <v>99</v>
      </c>
      <c r="B297" s="129" t="s">
        <v>90</v>
      </c>
      <c r="C297" s="129" t="s">
        <v>47</v>
      </c>
      <c r="D297" s="130">
        <v>33</v>
      </c>
    </row>
    <row r="298" spans="1:4">
      <c r="A298" s="129" t="s">
        <v>99</v>
      </c>
      <c r="B298" s="129" t="s">
        <v>90</v>
      </c>
      <c r="C298" s="129" t="s">
        <v>67</v>
      </c>
      <c r="D298" s="130">
        <v>829</v>
      </c>
    </row>
    <row r="299" spans="1:4">
      <c r="A299" s="129" t="s">
        <v>99</v>
      </c>
      <c r="B299" s="129" t="s">
        <v>91</v>
      </c>
      <c r="C299" s="129" t="s">
        <v>47</v>
      </c>
      <c r="D299" s="130">
        <v>27</v>
      </c>
    </row>
    <row r="300" spans="1:4">
      <c r="A300" s="129" t="s">
        <v>99</v>
      </c>
      <c r="B300" s="129" t="s">
        <v>91</v>
      </c>
      <c r="C300" s="129" t="s">
        <v>67</v>
      </c>
      <c r="D300" s="130">
        <v>795</v>
      </c>
    </row>
    <row r="301" spans="1:4">
      <c r="A301" s="129" t="s">
        <v>99</v>
      </c>
      <c r="B301" s="129" t="s">
        <v>92</v>
      </c>
      <c r="C301" s="129" t="s">
        <v>47</v>
      </c>
      <c r="D301" s="130">
        <v>24</v>
      </c>
    </row>
    <row r="302" spans="1:4">
      <c r="A302" s="129" t="s">
        <v>99</v>
      </c>
      <c r="B302" s="129" t="s">
        <v>92</v>
      </c>
      <c r="C302" s="129" t="s">
        <v>67</v>
      </c>
      <c r="D302" s="130">
        <v>759</v>
      </c>
    </row>
    <row r="303" spans="1:4">
      <c r="A303" s="129" t="s">
        <v>99</v>
      </c>
      <c r="B303" s="129" t="s">
        <v>93</v>
      </c>
      <c r="C303" s="129" t="s">
        <v>47</v>
      </c>
      <c r="D303" s="130">
        <v>20</v>
      </c>
    </row>
    <row r="304" spans="1:4">
      <c r="A304" s="129" t="s">
        <v>99</v>
      </c>
      <c r="B304" s="129" t="s">
        <v>93</v>
      </c>
      <c r="C304" s="129" t="s">
        <v>67</v>
      </c>
      <c r="D304" s="130">
        <v>632</v>
      </c>
    </row>
    <row r="305" spans="1:4">
      <c r="A305" s="129" t="s">
        <v>99</v>
      </c>
      <c r="B305" s="129" t="s">
        <v>94</v>
      </c>
      <c r="C305" s="129" t="s">
        <v>47</v>
      </c>
      <c r="D305" s="130">
        <v>28</v>
      </c>
    </row>
    <row r="306" spans="1:4">
      <c r="A306" s="129" t="s">
        <v>99</v>
      </c>
      <c r="B306" s="129" t="s">
        <v>94</v>
      </c>
      <c r="C306" s="129" t="s">
        <v>67</v>
      </c>
      <c r="D306" s="130">
        <v>632</v>
      </c>
    </row>
    <row r="307" spans="1:4">
      <c r="A307" s="129" t="s">
        <v>99</v>
      </c>
      <c r="B307" s="129" t="s">
        <v>95</v>
      </c>
      <c r="C307" s="129" t="s">
        <v>47</v>
      </c>
      <c r="D307" s="130">
        <v>17</v>
      </c>
    </row>
    <row r="308" spans="1:4">
      <c r="A308" s="129" t="s">
        <v>99</v>
      </c>
      <c r="B308" s="129" t="s">
        <v>95</v>
      </c>
      <c r="C308" s="129" t="s">
        <v>67</v>
      </c>
      <c r="D308" s="130">
        <v>657</v>
      </c>
    </row>
    <row r="309" spans="1:4">
      <c r="A309" s="129" t="s">
        <v>99</v>
      </c>
      <c r="B309" s="129" t="s">
        <v>96</v>
      </c>
      <c r="C309" s="129" t="s">
        <v>48</v>
      </c>
      <c r="D309" s="130">
        <v>220</v>
      </c>
    </row>
    <row r="310" spans="1:4">
      <c r="A310" s="129" t="s">
        <v>99</v>
      </c>
      <c r="B310" s="129" t="s">
        <v>96</v>
      </c>
      <c r="C310" s="129" t="s">
        <v>50</v>
      </c>
      <c r="D310" s="130">
        <v>47</v>
      </c>
    </row>
    <row r="311" spans="1:4">
      <c r="A311" s="129" t="s">
        <v>99</v>
      </c>
      <c r="B311" s="129" t="s">
        <v>96</v>
      </c>
      <c r="C311" s="129" t="s">
        <v>51</v>
      </c>
      <c r="D311" s="130">
        <v>202</v>
      </c>
    </row>
    <row r="312" spans="1:4">
      <c r="A312" s="129" t="s">
        <v>99</v>
      </c>
      <c r="B312" s="129" t="s">
        <v>96</v>
      </c>
      <c r="C312" s="129" t="s">
        <v>49</v>
      </c>
      <c r="D312" s="130">
        <v>104</v>
      </c>
    </row>
    <row r="313" spans="1:4">
      <c r="A313" s="129" t="s">
        <v>99</v>
      </c>
      <c r="B313" s="129" t="s">
        <v>96</v>
      </c>
      <c r="C313" s="129" t="s">
        <v>47</v>
      </c>
      <c r="D313" s="130">
        <v>24</v>
      </c>
    </row>
    <row r="314" spans="1:4">
      <c r="A314" s="129" t="s">
        <v>99</v>
      </c>
      <c r="B314" s="129" t="s">
        <v>46</v>
      </c>
      <c r="C314" s="129" t="s">
        <v>48</v>
      </c>
      <c r="D314" s="130">
        <v>180</v>
      </c>
    </row>
    <row r="315" spans="1:4">
      <c r="A315" s="129" t="s">
        <v>99</v>
      </c>
      <c r="B315" s="129" t="s">
        <v>46</v>
      </c>
      <c r="C315" s="129" t="s">
        <v>50</v>
      </c>
      <c r="D315" s="130">
        <v>47</v>
      </c>
    </row>
    <row r="316" spans="1:4">
      <c r="A316" s="129" t="s">
        <v>99</v>
      </c>
      <c r="B316" s="129" t="s">
        <v>46</v>
      </c>
      <c r="C316" s="129" t="s">
        <v>51</v>
      </c>
      <c r="D316" s="130">
        <v>231</v>
      </c>
    </row>
    <row r="317" spans="1:4">
      <c r="A317" s="129" t="s">
        <v>99</v>
      </c>
      <c r="B317" s="129" t="s">
        <v>46</v>
      </c>
      <c r="C317" s="129" t="s">
        <v>49</v>
      </c>
      <c r="D317" s="130">
        <v>149</v>
      </c>
    </row>
    <row r="318" spans="1:4">
      <c r="A318" s="129" t="s">
        <v>99</v>
      </c>
      <c r="B318" s="129" t="s">
        <v>46</v>
      </c>
      <c r="C318" s="129" t="s">
        <v>47</v>
      </c>
      <c r="D318" s="130">
        <v>21</v>
      </c>
    </row>
    <row r="319" spans="1:4">
      <c r="A319" s="129" t="s">
        <v>99</v>
      </c>
      <c r="B319" s="129" t="s">
        <v>52</v>
      </c>
      <c r="C319" s="129" t="s">
        <v>48</v>
      </c>
      <c r="D319" s="130">
        <v>173</v>
      </c>
    </row>
    <row r="320" spans="1:4">
      <c r="A320" s="129" t="s">
        <v>99</v>
      </c>
      <c r="B320" s="129" t="s">
        <v>52</v>
      </c>
      <c r="C320" s="129" t="s">
        <v>50</v>
      </c>
      <c r="D320" s="130">
        <v>43</v>
      </c>
    </row>
    <row r="321" spans="1:4">
      <c r="A321" s="129" t="s">
        <v>99</v>
      </c>
      <c r="B321" s="129" t="s">
        <v>52</v>
      </c>
      <c r="C321" s="129" t="s">
        <v>51</v>
      </c>
      <c r="D321" s="130">
        <v>196</v>
      </c>
    </row>
    <row r="322" spans="1:4">
      <c r="A322" s="129" t="s">
        <v>99</v>
      </c>
      <c r="B322" s="129" t="s">
        <v>52</v>
      </c>
      <c r="C322" s="129" t="s">
        <v>49</v>
      </c>
      <c r="D322" s="130">
        <v>179</v>
      </c>
    </row>
    <row r="323" spans="1:4">
      <c r="A323" s="129" t="s">
        <v>99</v>
      </c>
      <c r="B323" s="129" t="s">
        <v>52</v>
      </c>
      <c r="C323" s="129" t="s">
        <v>47</v>
      </c>
      <c r="D323" s="130">
        <v>23</v>
      </c>
    </row>
    <row r="324" spans="1:4">
      <c r="A324" s="129" t="s">
        <v>99</v>
      </c>
      <c r="B324" s="129" t="s">
        <v>53</v>
      </c>
      <c r="C324" s="129" t="s">
        <v>48</v>
      </c>
      <c r="D324" s="130">
        <v>185</v>
      </c>
    </row>
    <row r="325" spans="1:4">
      <c r="A325" s="129" t="s">
        <v>99</v>
      </c>
      <c r="B325" s="129" t="s">
        <v>53</v>
      </c>
      <c r="C325" s="129" t="s">
        <v>50</v>
      </c>
      <c r="D325" s="130">
        <v>36</v>
      </c>
    </row>
    <row r="326" spans="1:4">
      <c r="A326" s="129" t="s">
        <v>99</v>
      </c>
      <c r="B326" s="129" t="s">
        <v>53</v>
      </c>
      <c r="C326" s="129" t="s">
        <v>51</v>
      </c>
      <c r="D326" s="130">
        <v>189</v>
      </c>
    </row>
    <row r="327" spans="1:4">
      <c r="A327" s="129" t="s">
        <v>99</v>
      </c>
      <c r="B327" s="129" t="s">
        <v>53</v>
      </c>
      <c r="C327" s="129" t="s">
        <v>49</v>
      </c>
      <c r="D327" s="130">
        <v>131</v>
      </c>
    </row>
    <row r="328" spans="1:4">
      <c r="A328" s="129" t="s">
        <v>99</v>
      </c>
      <c r="B328" s="129" t="s">
        <v>53</v>
      </c>
      <c r="C328" s="129" t="s">
        <v>47</v>
      </c>
      <c r="D328" s="130">
        <v>17</v>
      </c>
    </row>
    <row r="329" spans="1:4">
      <c r="A329" s="129" t="s">
        <v>99</v>
      </c>
      <c r="B329" s="129" t="s">
        <v>54</v>
      </c>
      <c r="C329" s="129" t="s">
        <v>48</v>
      </c>
      <c r="D329" s="130">
        <v>220</v>
      </c>
    </row>
    <row r="330" spans="1:4">
      <c r="A330" s="129" t="s">
        <v>99</v>
      </c>
      <c r="B330" s="129" t="s">
        <v>54</v>
      </c>
      <c r="C330" s="129" t="s">
        <v>50</v>
      </c>
      <c r="D330" s="130">
        <v>44</v>
      </c>
    </row>
    <row r="331" spans="1:4">
      <c r="A331" s="129" t="s">
        <v>99</v>
      </c>
      <c r="B331" s="129" t="s">
        <v>54</v>
      </c>
      <c r="C331" s="129" t="s">
        <v>51</v>
      </c>
      <c r="D331" s="130">
        <v>198</v>
      </c>
    </row>
    <row r="332" spans="1:4">
      <c r="A332" s="129" t="s">
        <v>99</v>
      </c>
      <c r="B332" s="129" t="s">
        <v>54</v>
      </c>
      <c r="C332" s="129" t="s">
        <v>49</v>
      </c>
      <c r="D332" s="130">
        <v>164</v>
      </c>
    </row>
    <row r="333" spans="1:4">
      <c r="A333" s="129" t="s">
        <v>99</v>
      </c>
      <c r="B333" s="129" t="s">
        <v>54</v>
      </c>
      <c r="C333" s="129" t="s">
        <v>47</v>
      </c>
      <c r="D333" s="130">
        <v>17</v>
      </c>
    </row>
    <row r="334" spans="1:4">
      <c r="A334" s="129" t="s">
        <v>99</v>
      </c>
      <c r="B334" s="129" t="s">
        <v>55</v>
      </c>
      <c r="C334" s="129" t="s">
        <v>48</v>
      </c>
      <c r="D334" s="130">
        <v>170</v>
      </c>
    </row>
    <row r="335" spans="1:4">
      <c r="A335" s="129" t="s">
        <v>99</v>
      </c>
      <c r="B335" s="129" t="s">
        <v>55</v>
      </c>
      <c r="C335" s="129" t="s">
        <v>50</v>
      </c>
      <c r="D335" s="130">
        <v>37</v>
      </c>
    </row>
    <row r="336" spans="1:4">
      <c r="A336" s="129" t="s">
        <v>99</v>
      </c>
      <c r="B336" s="129" t="s">
        <v>55</v>
      </c>
      <c r="C336" s="129" t="s">
        <v>51</v>
      </c>
      <c r="D336" s="130">
        <v>172</v>
      </c>
    </row>
    <row r="337" spans="1:4">
      <c r="A337" s="129" t="s">
        <v>99</v>
      </c>
      <c r="B337" s="129" t="s">
        <v>55</v>
      </c>
      <c r="C337" s="129" t="s">
        <v>49</v>
      </c>
      <c r="D337" s="130">
        <v>164</v>
      </c>
    </row>
    <row r="338" spans="1:4">
      <c r="A338" s="129" t="s">
        <v>99</v>
      </c>
      <c r="B338" s="129" t="s">
        <v>55</v>
      </c>
      <c r="C338" s="129" t="s">
        <v>47</v>
      </c>
      <c r="D338" s="130">
        <v>20</v>
      </c>
    </row>
    <row r="339" spans="1:4">
      <c r="A339" s="129" t="s">
        <v>99</v>
      </c>
      <c r="B339" s="129" t="s">
        <v>56</v>
      </c>
      <c r="C339" s="129" t="s">
        <v>48</v>
      </c>
      <c r="D339" s="130">
        <v>163</v>
      </c>
    </row>
    <row r="340" spans="1:4">
      <c r="A340" s="129" t="s">
        <v>99</v>
      </c>
      <c r="B340" s="129" t="s">
        <v>56</v>
      </c>
      <c r="C340" s="129" t="s">
        <v>50</v>
      </c>
      <c r="D340" s="130">
        <v>53</v>
      </c>
    </row>
    <row r="341" spans="1:4">
      <c r="A341" s="129" t="s">
        <v>99</v>
      </c>
      <c r="B341" s="129" t="s">
        <v>56</v>
      </c>
      <c r="C341" s="129" t="s">
        <v>51</v>
      </c>
      <c r="D341" s="130">
        <v>216</v>
      </c>
    </row>
    <row r="342" spans="1:4">
      <c r="A342" s="129" t="s">
        <v>99</v>
      </c>
      <c r="B342" s="129" t="s">
        <v>56</v>
      </c>
      <c r="C342" s="129" t="s">
        <v>49</v>
      </c>
      <c r="D342" s="130">
        <v>160</v>
      </c>
    </row>
    <row r="343" spans="1:4">
      <c r="A343" s="129" t="s">
        <v>99</v>
      </c>
      <c r="B343" s="129" t="s">
        <v>56</v>
      </c>
      <c r="C343" s="129" t="s">
        <v>47</v>
      </c>
      <c r="D343" s="130">
        <v>19</v>
      </c>
    </row>
    <row r="344" spans="1:4">
      <c r="A344" s="129" t="s">
        <v>99</v>
      </c>
      <c r="B344" s="129" t="s">
        <v>57</v>
      </c>
      <c r="C344" s="129" t="s">
        <v>48</v>
      </c>
      <c r="D344" s="130">
        <v>193</v>
      </c>
    </row>
    <row r="345" spans="1:4">
      <c r="A345" s="129" t="s">
        <v>99</v>
      </c>
      <c r="B345" s="129" t="s">
        <v>57</v>
      </c>
      <c r="C345" s="129" t="s">
        <v>50</v>
      </c>
      <c r="D345" s="130">
        <v>38</v>
      </c>
    </row>
    <row r="346" spans="1:4">
      <c r="A346" s="129" t="s">
        <v>99</v>
      </c>
      <c r="B346" s="129" t="s">
        <v>57</v>
      </c>
      <c r="C346" s="129" t="s">
        <v>51</v>
      </c>
      <c r="D346" s="130">
        <v>165</v>
      </c>
    </row>
    <row r="347" spans="1:4">
      <c r="A347" s="129" t="s">
        <v>99</v>
      </c>
      <c r="B347" s="129" t="s">
        <v>57</v>
      </c>
      <c r="C347" s="129" t="s">
        <v>49</v>
      </c>
      <c r="D347" s="130">
        <v>225</v>
      </c>
    </row>
    <row r="348" spans="1:4">
      <c r="A348" s="129" t="s">
        <v>99</v>
      </c>
      <c r="B348" s="129" t="s">
        <v>57</v>
      </c>
      <c r="C348" s="129" t="s">
        <v>47</v>
      </c>
      <c r="D348" s="130">
        <v>19</v>
      </c>
    </row>
    <row r="349" spans="1:4">
      <c r="A349" s="129" t="s">
        <v>99</v>
      </c>
      <c r="B349" s="129" t="s">
        <v>58</v>
      </c>
      <c r="C349" s="129" t="s">
        <v>48</v>
      </c>
      <c r="D349" s="130">
        <v>146</v>
      </c>
    </row>
    <row r="350" spans="1:4">
      <c r="A350" s="129" t="s">
        <v>99</v>
      </c>
      <c r="B350" s="129" t="s">
        <v>58</v>
      </c>
      <c r="C350" s="129" t="s">
        <v>50</v>
      </c>
      <c r="D350" s="130">
        <v>37</v>
      </c>
    </row>
    <row r="351" spans="1:4">
      <c r="A351" s="129" t="s">
        <v>99</v>
      </c>
      <c r="B351" s="129" t="s">
        <v>58</v>
      </c>
      <c r="C351" s="129" t="s">
        <v>51</v>
      </c>
      <c r="D351" s="130">
        <v>171</v>
      </c>
    </row>
    <row r="352" spans="1:4">
      <c r="A352" s="129" t="s">
        <v>99</v>
      </c>
      <c r="B352" s="129" t="s">
        <v>58</v>
      </c>
      <c r="C352" s="129" t="s">
        <v>49</v>
      </c>
      <c r="D352" s="130">
        <v>172</v>
      </c>
    </row>
    <row r="353" spans="1:4">
      <c r="A353" s="129" t="s">
        <v>99</v>
      </c>
      <c r="B353" s="129" t="s">
        <v>58</v>
      </c>
      <c r="C353" s="129" t="s">
        <v>47</v>
      </c>
      <c r="D353" s="130">
        <v>15</v>
      </c>
    </row>
    <row r="354" spans="1:4">
      <c r="A354" s="129" t="s">
        <v>99</v>
      </c>
      <c r="B354" s="129" t="s">
        <v>59</v>
      </c>
      <c r="C354" s="129" t="s">
        <v>48</v>
      </c>
      <c r="D354" s="130">
        <v>105</v>
      </c>
    </row>
    <row r="355" spans="1:4">
      <c r="A355" s="129" t="s">
        <v>99</v>
      </c>
      <c r="B355" s="129" t="s">
        <v>59</v>
      </c>
      <c r="C355" s="129" t="s">
        <v>50</v>
      </c>
      <c r="D355" s="130">
        <v>43</v>
      </c>
    </row>
    <row r="356" spans="1:4">
      <c r="A356" s="129" t="s">
        <v>99</v>
      </c>
      <c r="B356" s="129" t="s">
        <v>59</v>
      </c>
      <c r="C356" s="129" t="s">
        <v>51</v>
      </c>
      <c r="D356" s="130">
        <v>141</v>
      </c>
    </row>
    <row r="357" spans="1:4">
      <c r="A357" s="129" t="s">
        <v>99</v>
      </c>
      <c r="B357" s="129" t="s">
        <v>59</v>
      </c>
      <c r="C357" s="129" t="s">
        <v>49</v>
      </c>
      <c r="D357" s="130">
        <v>107</v>
      </c>
    </row>
    <row r="358" spans="1:4">
      <c r="A358" s="129" t="s">
        <v>99</v>
      </c>
      <c r="B358" s="129" t="s">
        <v>59</v>
      </c>
      <c r="C358" s="129" t="s">
        <v>47</v>
      </c>
      <c r="D358" s="130">
        <v>20</v>
      </c>
    </row>
    <row r="359" spans="1:4">
      <c r="A359" s="129" t="s">
        <v>99</v>
      </c>
      <c r="B359" s="129" t="s">
        <v>60</v>
      </c>
      <c r="C359" s="129" t="s">
        <v>48</v>
      </c>
      <c r="D359" s="130">
        <v>156</v>
      </c>
    </row>
    <row r="360" spans="1:4">
      <c r="A360" s="129" t="s">
        <v>99</v>
      </c>
      <c r="B360" s="129" t="s">
        <v>60</v>
      </c>
      <c r="C360" s="129" t="s">
        <v>50</v>
      </c>
      <c r="D360" s="130">
        <v>46</v>
      </c>
    </row>
    <row r="361" spans="1:4">
      <c r="A361" s="129" t="s">
        <v>99</v>
      </c>
      <c r="B361" s="129" t="s">
        <v>60</v>
      </c>
      <c r="C361" s="129" t="s">
        <v>51</v>
      </c>
      <c r="D361" s="130">
        <v>153</v>
      </c>
    </row>
    <row r="362" spans="1:4">
      <c r="A362" s="129" t="s">
        <v>99</v>
      </c>
      <c r="B362" s="129" t="s">
        <v>60</v>
      </c>
      <c r="C362" s="129" t="s">
        <v>49</v>
      </c>
      <c r="D362" s="130">
        <v>154</v>
      </c>
    </row>
    <row r="363" spans="1:4">
      <c r="A363" s="129" t="s">
        <v>99</v>
      </c>
      <c r="B363" s="129" t="s">
        <v>60</v>
      </c>
      <c r="C363" s="129" t="s">
        <v>47</v>
      </c>
      <c r="D363" s="130">
        <v>16</v>
      </c>
    </row>
    <row r="364" spans="1:4">
      <c r="A364" s="129" t="s">
        <v>99</v>
      </c>
      <c r="B364" s="129" t="s">
        <v>61</v>
      </c>
      <c r="C364" s="129" t="s">
        <v>48</v>
      </c>
      <c r="D364" s="130">
        <v>131</v>
      </c>
    </row>
    <row r="365" spans="1:4">
      <c r="A365" s="129" t="s">
        <v>99</v>
      </c>
      <c r="B365" s="129" t="s">
        <v>61</v>
      </c>
      <c r="C365" s="129" t="s">
        <v>50</v>
      </c>
      <c r="D365" s="130">
        <v>25</v>
      </c>
    </row>
    <row r="366" spans="1:4">
      <c r="A366" s="129" t="s">
        <v>99</v>
      </c>
      <c r="B366" s="129" t="s">
        <v>61</v>
      </c>
      <c r="C366" s="129" t="s">
        <v>51</v>
      </c>
      <c r="D366" s="130">
        <v>105</v>
      </c>
    </row>
    <row r="367" spans="1:4">
      <c r="A367" s="129" t="s">
        <v>99</v>
      </c>
      <c r="B367" s="129" t="s">
        <v>61</v>
      </c>
      <c r="C367" s="129" t="s">
        <v>49</v>
      </c>
      <c r="D367" s="130">
        <v>147</v>
      </c>
    </row>
    <row r="368" spans="1:4">
      <c r="A368" s="129" t="s">
        <v>99</v>
      </c>
      <c r="B368" s="129" t="s">
        <v>61</v>
      </c>
      <c r="C368" s="129" t="s">
        <v>47</v>
      </c>
      <c r="D368" s="130">
        <v>21</v>
      </c>
    </row>
    <row r="369" spans="1:4">
      <c r="A369" s="129" t="s">
        <v>99</v>
      </c>
      <c r="B369" s="129" t="s">
        <v>62</v>
      </c>
      <c r="C369" s="129" t="s">
        <v>48</v>
      </c>
      <c r="D369" s="130">
        <v>176</v>
      </c>
    </row>
    <row r="370" spans="1:4">
      <c r="A370" s="129" t="s">
        <v>99</v>
      </c>
      <c r="B370" s="129" t="s">
        <v>62</v>
      </c>
      <c r="C370" s="129" t="s">
        <v>50</v>
      </c>
      <c r="D370" s="130">
        <v>28</v>
      </c>
    </row>
    <row r="371" spans="1:4">
      <c r="A371" s="129" t="s">
        <v>99</v>
      </c>
      <c r="B371" s="129" t="s">
        <v>62</v>
      </c>
      <c r="C371" s="129" t="s">
        <v>51</v>
      </c>
      <c r="D371" s="130">
        <v>115</v>
      </c>
    </row>
    <row r="372" spans="1:4">
      <c r="A372" s="129" t="s">
        <v>99</v>
      </c>
      <c r="B372" s="129" t="s">
        <v>62</v>
      </c>
      <c r="C372" s="129" t="s">
        <v>49</v>
      </c>
      <c r="D372" s="130">
        <v>160</v>
      </c>
    </row>
    <row r="373" spans="1:4">
      <c r="A373" s="129" t="s">
        <v>99</v>
      </c>
      <c r="B373" s="129" t="s">
        <v>62</v>
      </c>
      <c r="C373" s="129" t="s">
        <v>47</v>
      </c>
      <c r="D373" s="130">
        <v>21</v>
      </c>
    </row>
    <row r="374" spans="1:4">
      <c r="A374" s="129" t="s">
        <v>99</v>
      </c>
      <c r="B374" s="129" t="s">
        <v>63</v>
      </c>
      <c r="C374" s="129" t="s">
        <v>48</v>
      </c>
      <c r="D374" s="130">
        <v>126</v>
      </c>
    </row>
    <row r="375" spans="1:4">
      <c r="A375" s="129" t="s">
        <v>99</v>
      </c>
      <c r="B375" s="129" t="s">
        <v>63</v>
      </c>
      <c r="C375" s="129" t="s">
        <v>50</v>
      </c>
      <c r="D375" s="130">
        <v>36</v>
      </c>
    </row>
    <row r="376" spans="1:4">
      <c r="A376" s="129" t="s">
        <v>99</v>
      </c>
      <c r="B376" s="129" t="s">
        <v>63</v>
      </c>
      <c r="C376" s="129" t="s">
        <v>51</v>
      </c>
      <c r="D376" s="130">
        <v>101</v>
      </c>
    </row>
    <row r="377" spans="1:4">
      <c r="A377" s="129" t="s">
        <v>99</v>
      </c>
      <c r="B377" s="129" t="s">
        <v>63</v>
      </c>
      <c r="C377" s="129" t="s">
        <v>49</v>
      </c>
      <c r="D377" s="130">
        <v>159</v>
      </c>
    </row>
    <row r="378" spans="1:4">
      <c r="A378" s="129" t="s">
        <v>99</v>
      </c>
      <c r="B378" s="129" t="s">
        <v>63</v>
      </c>
      <c r="C378" s="129" t="s">
        <v>47</v>
      </c>
      <c r="D378" s="130">
        <v>14</v>
      </c>
    </row>
    <row r="379" spans="1:4">
      <c r="A379" s="129" t="s">
        <v>99</v>
      </c>
      <c r="B379" s="129" t="s">
        <v>64</v>
      </c>
      <c r="C379" s="129" t="s">
        <v>48</v>
      </c>
      <c r="D379" s="130">
        <v>118</v>
      </c>
    </row>
    <row r="380" spans="1:4">
      <c r="A380" s="129" t="s">
        <v>99</v>
      </c>
      <c r="B380" s="129" t="s">
        <v>64</v>
      </c>
      <c r="C380" s="129" t="s">
        <v>50</v>
      </c>
      <c r="D380" s="130">
        <v>33</v>
      </c>
    </row>
    <row r="381" spans="1:4">
      <c r="A381" s="129" t="s">
        <v>99</v>
      </c>
      <c r="B381" s="129" t="s">
        <v>64</v>
      </c>
      <c r="C381" s="129" t="s">
        <v>51</v>
      </c>
      <c r="D381" s="130">
        <v>93</v>
      </c>
    </row>
    <row r="382" spans="1:4">
      <c r="A382" s="129" t="s">
        <v>99</v>
      </c>
      <c r="B382" s="129" t="s">
        <v>64</v>
      </c>
      <c r="C382" s="129" t="s">
        <v>49</v>
      </c>
      <c r="D382" s="130">
        <v>122</v>
      </c>
    </row>
    <row r="383" spans="1:4">
      <c r="A383" s="129" t="s">
        <v>99</v>
      </c>
      <c r="B383" s="129" t="s">
        <v>64</v>
      </c>
      <c r="C383" s="129" t="s">
        <v>47</v>
      </c>
      <c r="D383" s="130">
        <v>18</v>
      </c>
    </row>
    <row r="384" spans="1:4">
      <c r="A384" s="129" t="s">
        <v>99</v>
      </c>
      <c r="B384" s="129" t="s">
        <v>65</v>
      </c>
      <c r="C384" s="129" t="s">
        <v>48</v>
      </c>
      <c r="D384" s="131">
        <v>123</v>
      </c>
    </row>
    <row r="385" spans="1:4">
      <c r="A385" s="129" t="s">
        <v>99</v>
      </c>
      <c r="B385" s="129" t="s">
        <v>65</v>
      </c>
      <c r="C385" s="129" t="s">
        <v>50</v>
      </c>
      <c r="D385" s="131">
        <v>36</v>
      </c>
    </row>
    <row r="386" spans="1:4">
      <c r="A386" s="129" t="s">
        <v>99</v>
      </c>
      <c r="B386" s="129" t="s">
        <v>65</v>
      </c>
      <c r="C386" s="129" t="s">
        <v>51</v>
      </c>
      <c r="D386" s="131">
        <v>126</v>
      </c>
    </row>
    <row r="387" spans="1:4">
      <c r="A387" s="129" t="s">
        <v>99</v>
      </c>
      <c r="B387" s="129" t="s">
        <v>65</v>
      </c>
      <c r="C387" s="129" t="s">
        <v>49</v>
      </c>
      <c r="D387" s="131">
        <v>104</v>
      </c>
    </row>
    <row r="388" spans="1:4">
      <c r="A388" s="129" t="s">
        <v>99</v>
      </c>
      <c r="B388" s="129" t="s">
        <v>65</v>
      </c>
      <c r="C388" s="129" t="s">
        <v>47</v>
      </c>
      <c r="D388" s="131">
        <v>16</v>
      </c>
    </row>
  </sheetData>
  <phoneticPr fontId="38"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581"/>
  <sheetViews>
    <sheetView workbookViewId="0"/>
  </sheetViews>
  <sheetFormatPr defaultColWidth="9.140625" defaultRowHeight="15"/>
  <cols>
    <col min="1" max="1" width="22.28515625" style="51" bestFit="1" customWidth="1"/>
    <col min="2" max="2" width="21.42578125" style="51" bestFit="1" customWidth="1"/>
    <col min="3" max="3" width="15.85546875" style="51" customWidth="1"/>
    <col min="4" max="4" width="27.140625" style="53" bestFit="1" customWidth="1"/>
    <col min="5" max="5" width="11.5703125" style="51" bestFit="1" customWidth="1"/>
    <col min="6" max="16384" width="9.140625" style="51"/>
  </cols>
  <sheetData>
    <row r="1" spans="1:4" ht="15.75">
      <c r="A1" s="119" t="s">
        <v>100</v>
      </c>
      <c r="B1" s="119" t="s">
        <v>42</v>
      </c>
      <c r="C1" s="119" t="s">
        <v>41</v>
      </c>
      <c r="D1" s="48" t="s">
        <v>101</v>
      </c>
    </row>
    <row r="2" spans="1:4">
      <c r="A2" s="120">
        <v>1971</v>
      </c>
      <c r="B2" s="121" t="s">
        <v>102</v>
      </c>
      <c r="C2" s="121" t="s">
        <v>45</v>
      </c>
      <c r="D2" s="125">
        <v>46411700</v>
      </c>
    </row>
    <row r="3" spans="1:4">
      <c r="A3" s="121">
        <v>1972</v>
      </c>
      <c r="B3" s="121" t="s">
        <v>103</v>
      </c>
      <c r="C3" s="121" t="s">
        <v>45</v>
      </c>
      <c r="D3" s="125">
        <v>46571900</v>
      </c>
    </row>
    <row r="4" spans="1:4">
      <c r="A4" s="120">
        <v>1973</v>
      </c>
      <c r="B4" s="121" t="s">
        <v>104</v>
      </c>
      <c r="C4" s="121" t="s">
        <v>45</v>
      </c>
      <c r="D4" s="125">
        <v>46686200</v>
      </c>
    </row>
    <row r="5" spans="1:4">
      <c r="A5" s="121">
        <v>1974</v>
      </c>
      <c r="B5" s="121" t="s">
        <v>105</v>
      </c>
      <c r="C5" s="121" t="s">
        <v>45</v>
      </c>
      <c r="D5" s="125">
        <v>46682700</v>
      </c>
    </row>
    <row r="6" spans="1:4">
      <c r="A6" s="120">
        <v>1975</v>
      </c>
      <c r="B6" s="121" t="s">
        <v>106</v>
      </c>
      <c r="C6" s="121" t="s">
        <v>45</v>
      </c>
      <c r="D6" s="125">
        <v>46674400</v>
      </c>
    </row>
    <row r="7" spans="1:4">
      <c r="A7" s="121">
        <v>1976</v>
      </c>
      <c r="B7" s="121" t="s">
        <v>107</v>
      </c>
      <c r="C7" s="121" t="s">
        <v>45</v>
      </c>
      <c r="D7" s="125">
        <v>46659900</v>
      </c>
    </row>
    <row r="8" spans="1:4">
      <c r="A8" s="120">
        <v>1977</v>
      </c>
      <c r="B8" s="121" t="s">
        <v>108</v>
      </c>
      <c r="C8" s="121" t="s">
        <v>45</v>
      </c>
      <c r="D8" s="125">
        <v>46639800</v>
      </c>
    </row>
    <row r="9" spans="1:4">
      <c r="A9" s="121">
        <v>1978</v>
      </c>
      <c r="B9" s="121" t="str">
        <f>1978+ROW(A1)-1&amp;"/"&amp;TEXT(MOD(1978+ROW(A1),100),"00")</f>
        <v>1978/79</v>
      </c>
      <c r="C9" s="121" t="s">
        <v>45</v>
      </c>
      <c r="D9" s="125">
        <v>46638200</v>
      </c>
    </row>
    <row r="10" spans="1:4">
      <c r="A10" s="120">
        <v>1979</v>
      </c>
      <c r="B10" s="121" t="str">
        <f>1978+ROW(A2)-1&amp;"/"&amp;TEXT(MOD(1978+ROW(A2),100),"00")</f>
        <v>1979/80</v>
      </c>
      <c r="C10" s="121" t="s">
        <v>45</v>
      </c>
      <c r="D10" s="125">
        <v>46698100</v>
      </c>
    </row>
    <row r="11" spans="1:4">
      <c r="A11" s="121">
        <v>1980</v>
      </c>
      <c r="B11" s="121" t="str">
        <f t="shared" ref="B11:B54" si="0">1978+ROW(A3)-1&amp;"/"&amp;TEXT(MOD(1978+ROW(A3),100),"00")</f>
        <v>1980/81</v>
      </c>
      <c r="C11" s="121" t="s">
        <v>45</v>
      </c>
      <c r="D11" s="125">
        <v>46787200</v>
      </c>
    </row>
    <row r="12" spans="1:4">
      <c r="A12" s="120">
        <v>1981</v>
      </c>
      <c r="B12" s="121" t="str">
        <f t="shared" si="0"/>
        <v>1981/82</v>
      </c>
      <c r="C12" s="121" t="s">
        <v>45</v>
      </c>
      <c r="D12" s="125">
        <v>46820800</v>
      </c>
    </row>
    <row r="13" spans="1:4">
      <c r="A13" s="121">
        <v>1982</v>
      </c>
      <c r="B13" s="121" t="str">
        <f t="shared" si="0"/>
        <v>1982/83</v>
      </c>
      <c r="C13" s="121" t="s">
        <v>45</v>
      </c>
      <c r="D13" s="125">
        <v>46777300</v>
      </c>
    </row>
    <row r="14" spans="1:4">
      <c r="A14" s="120">
        <v>1983</v>
      </c>
      <c r="B14" s="121" t="str">
        <f t="shared" si="0"/>
        <v>1983/84</v>
      </c>
      <c r="C14" s="121" t="s">
        <v>45</v>
      </c>
      <c r="D14" s="125">
        <v>46813700</v>
      </c>
    </row>
    <row r="15" spans="1:4">
      <c r="A15" s="121">
        <v>1984</v>
      </c>
      <c r="B15" s="121" t="str">
        <f t="shared" si="0"/>
        <v>1984/85</v>
      </c>
      <c r="C15" s="121" t="s">
        <v>45</v>
      </c>
      <c r="D15" s="125">
        <v>46912400</v>
      </c>
    </row>
    <row r="16" spans="1:4">
      <c r="A16" s="120">
        <v>1985</v>
      </c>
      <c r="B16" s="121" t="str">
        <f t="shared" si="0"/>
        <v>1985/86</v>
      </c>
      <c r="C16" s="121" t="s">
        <v>45</v>
      </c>
      <c r="D16" s="125">
        <v>47057400</v>
      </c>
    </row>
    <row r="17" spans="1:4">
      <c r="A17" s="121">
        <v>1986</v>
      </c>
      <c r="B17" s="121" t="str">
        <f t="shared" si="0"/>
        <v>1986/87</v>
      </c>
      <c r="C17" s="121" t="s">
        <v>45</v>
      </c>
      <c r="D17" s="125">
        <v>47187600</v>
      </c>
    </row>
    <row r="18" spans="1:4">
      <c r="A18" s="120">
        <v>1987</v>
      </c>
      <c r="B18" s="121" t="str">
        <f t="shared" si="0"/>
        <v>1987/88</v>
      </c>
      <c r="C18" s="121" t="s">
        <v>45</v>
      </c>
      <c r="D18" s="125">
        <v>47300400</v>
      </c>
    </row>
    <row r="19" spans="1:4">
      <c r="A19" s="121">
        <v>1988</v>
      </c>
      <c r="B19" s="121" t="str">
        <f t="shared" si="0"/>
        <v>1988/89</v>
      </c>
      <c r="C19" s="121" t="s">
        <v>45</v>
      </c>
      <c r="D19" s="125">
        <v>47412300</v>
      </c>
    </row>
    <row r="20" spans="1:4">
      <c r="A20" s="120">
        <v>1989</v>
      </c>
      <c r="B20" s="121" t="str">
        <f t="shared" si="0"/>
        <v>1989/90</v>
      </c>
      <c r="C20" s="121" t="s">
        <v>45</v>
      </c>
      <c r="D20" s="125">
        <v>47552700</v>
      </c>
    </row>
    <row r="21" spans="1:4">
      <c r="A21" s="121">
        <v>1990</v>
      </c>
      <c r="B21" s="121" t="str">
        <f t="shared" si="0"/>
        <v>1990/91</v>
      </c>
      <c r="C21" s="121" t="s">
        <v>45</v>
      </c>
      <c r="D21" s="125">
        <v>47699100</v>
      </c>
    </row>
    <row r="22" spans="1:4">
      <c r="A22" s="120">
        <v>1991</v>
      </c>
      <c r="B22" s="121" t="str">
        <f t="shared" si="0"/>
        <v>1991/92</v>
      </c>
      <c r="C22" s="121" t="s">
        <v>45</v>
      </c>
      <c r="D22" s="125">
        <v>47875000</v>
      </c>
    </row>
    <row r="23" spans="1:4">
      <c r="A23" s="121">
        <v>1992</v>
      </c>
      <c r="B23" s="121" t="str">
        <f t="shared" si="0"/>
        <v>1992/93</v>
      </c>
      <c r="C23" s="121" t="s">
        <v>45</v>
      </c>
      <c r="D23" s="125">
        <v>47998000</v>
      </c>
    </row>
    <row r="24" spans="1:4">
      <c r="A24" s="120">
        <v>1993</v>
      </c>
      <c r="B24" s="121" t="str">
        <f t="shared" si="0"/>
        <v>1993/94</v>
      </c>
      <c r="C24" s="121" t="s">
        <v>45</v>
      </c>
      <c r="D24" s="125">
        <v>48102300</v>
      </c>
    </row>
    <row r="25" spans="1:4">
      <c r="A25" s="121">
        <v>1994</v>
      </c>
      <c r="B25" s="121" t="str">
        <f t="shared" si="0"/>
        <v>1994/95</v>
      </c>
      <c r="C25" s="121" t="s">
        <v>45</v>
      </c>
      <c r="D25" s="125">
        <v>48228800</v>
      </c>
    </row>
    <row r="26" spans="1:4">
      <c r="A26" s="120">
        <v>1995</v>
      </c>
      <c r="B26" s="121" t="str">
        <f t="shared" si="0"/>
        <v>1995/96</v>
      </c>
      <c r="C26" s="121" t="s">
        <v>45</v>
      </c>
      <c r="D26" s="125">
        <v>48383500</v>
      </c>
    </row>
    <row r="27" spans="1:4">
      <c r="A27" s="121">
        <v>1996</v>
      </c>
      <c r="B27" s="121" t="str">
        <f t="shared" si="0"/>
        <v>1996/97</v>
      </c>
      <c r="C27" s="121" t="s">
        <v>45</v>
      </c>
      <c r="D27" s="125">
        <v>48519100</v>
      </c>
    </row>
    <row r="28" spans="1:4">
      <c r="A28" s="120">
        <v>1997</v>
      </c>
      <c r="B28" s="121" t="str">
        <f t="shared" si="0"/>
        <v>1997/98</v>
      </c>
      <c r="C28" s="121" t="s">
        <v>45</v>
      </c>
      <c r="D28" s="125">
        <v>48664800</v>
      </c>
    </row>
    <row r="29" spans="1:4">
      <c r="A29" s="121">
        <v>1998</v>
      </c>
      <c r="B29" s="121" t="str">
        <f t="shared" si="0"/>
        <v>1998/99</v>
      </c>
      <c r="C29" s="121" t="s">
        <v>45</v>
      </c>
      <c r="D29" s="125">
        <v>48820600</v>
      </c>
    </row>
    <row r="30" spans="1:4">
      <c r="A30" s="120">
        <v>1999</v>
      </c>
      <c r="B30" s="121" t="str">
        <f t="shared" si="0"/>
        <v>1999/00</v>
      </c>
      <c r="C30" s="121" t="s">
        <v>45</v>
      </c>
      <c r="D30" s="125">
        <v>49032900</v>
      </c>
    </row>
    <row r="31" spans="1:4">
      <c r="A31" s="121">
        <v>2000</v>
      </c>
      <c r="B31" s="121" t="str">
        <f t="shared" si="0"/>
        <v>2000/01</v>
      </c>
      <c r="C31" s="121" t="s">
        <v>45</v>
      </c>
      <c r="D31" s="125">
        <v>49233300</v>
      </c>
    </row>
    <row r="32" spans="1:4">
      <c r="A32" s="120">
        <v>2001</v>
      </c>
      <c r="B32" s="121" t="str">
        <f t="shared" si="0"/>
        <v>2001/02</v>
      </c>
      <c r="C32" s="121" t="s">
        <v>45</v>
      </c>
      <c r="D32" s="125">
        <v>49449700</v>
      </c>
    </row>
    <row r="33" spans="1:4">
      <c r="A33" s="121">
        <v>2002</v>
      </c>
      <c r="B33" s="121" t="str">
        <f t="shared" si="0"/>
        <v>2002/03</v>
      </c>
      <c r="C33" s="121" t="s">
        <v>45</v>
      </c>
      <c r="D33" s="125">
        <v>49679300</v>
      </c>
    </row>
    <row r="34" spans="1:4">
      <c r="A34" s="120">
        <v>2003</v>
      </c>
      <c r="B34" s="121" t="str">
        <f t="shared" si="0"/>
        <v>2003/04</v>
      </c>
      <c r="C34" s="121" t="s">
        <v>45</v>
      </c>
      <c r="D34" s="125">
        <v>49925500</v>
      </c>
    </row>
    <row r="35" spans="1:4">
      <c r="A35" s="121">
        <v>2004</v>
      </c>
      <c r="B35" s="121" t="str">
        <f t="shared" si="0"/>
        <v>2004/05</v>
      </c>
      <c r="C35" s="121" t="s">
        <v>45</v>
      </c>
      <c r="D35" s="125">
        <v>50194600</v>
      </c>
    </row>
    <row r="36" spans="1:4">
      <c r="A36" s="120">
        <v>2005</v>
      </c>
      <c r="B36" s="121" t="str">
        <f t="shared" si="0"/>
        <v>2005/06</v>
      </c>
      <c r="C36" s="121" t="s">
        <v>45</v>
      </c>
      <c r="D36" s="125">
        <v>50606000</v>
      </c>
    </row>
    <row r="37" spans="1:4">
      <c r="A37" s="121">
        <v>2006</v>
      </c>
      <c r="B37" s="121" t="str">
        <f t="shared" si="0"/>
        <v>2006/07</v>
      </c>
      <c r="C37" s="121" t="s">
        <v>45</v>
      </c>
      <c r="D37" s="125">
        <v>50965200</v>
      </c>
    </row>
    <row r="38" spans="1:4">
      <c r="A38" s="120">
        <v>2007</v>
      </c>
      <c r="B38" s="121" t="str">
        <f t="shared" si="0"/>
        <v>2007/08</v>
      </c>
      <c r="C38" s="121" t="s">
        <v>45</v>
      </c>
      <c r="D38" s="125">
        <v>51381100</v>
      </c>
    </row>
    <row r="39" spans="1:4">
      <c r="A39" s="121">
        <v>2008</v>
      </c>
      <c r="B39" s="121" t="str">
        <f t="shared" si="0"/>
        <v>2008/09</v>
      </c>
      <c r="C39" s="121" t="s">
        <v>45</v>
      </c>
      <c r="D39" s="125">
        <v>51815900</v>
      </c>
    </row>
    <row r="40" spans="1:4">
      <c r="A40" s="120">
        <v>2009</v>
      </c>
      <c r="B40" s="121" t="str">
        <f t="shared" si="0"/>
        <v>2009/10</v>
      </c>
      <c r="C40" s="121" t="s">
        <v>45</v>
      </c>
      <c r="D40" s="125">
        <v>52196400</v>
      </c>
    </row>
    <row r="41" spans="1:4">
      <c r="A41" s="121">
        <v>2010</v>
      </c>
      <c r="B41" s="121" t="str">
        <f t="shared" si="0"/>
        <v>2010/11</v>
      </c>
      <c r="C41" s="121" t="s">
        <v>45</v>
      </c>
      <c r="D41" s="125">
        <v>52642500</v>
      </c>
    </row>
    <row r="42" spans="1:4">
      <c r="A42" s="120">
        <v>2011</v>
      </c>
      <c r="B42" s="121" t="str">
        <f t="shared" si="0"/>
        <v>2011/12</v>
      </c>
      <c r="C42" s="121" t="s">
        <v>45</v>
      </c>
      <c r="D42" s="125">
        <v>53107200</v>
      </c>
    </row>
    <row r="43" spans="1:4">
      <c r="A43" s="121">
        <v>2012</v>
      </c>
      <c r="B43" s="121" t="str">
        <f t="shared" si="0"/>
        <v>2012/13</v>
      </c>
      <c r="C43" s="121" t="s">
        <v>45</v>
      </c>
      <c r="D43" s="125">
        <v>53506800</v>
      </c>
    </row>
    <row r="44" spans="1:4">
      <c r="A44" s="120">
        <v>2013</v>
      </c>
      <c r="B44" s="121" t="str">
        <f t="shared" si="0"/>
        <v>2013/14</v>
      </c>
      <c r="C44" s="121" t="s">
        <v>45</v>
      </c>
      <c r="D44" s="125">
        <v>53918700</v>
      </c>
    </row>
    <row r="45" spans="1:4">
      <c r="A45" s="121">
        <v>2014</v>
      </c>
      <c r="B45" s="121" t="str">
        <f t="shared" si="0"/>
        <v>2014/15</v>
      </c>
      <c r="C45" s="121" t="s">
        <v>45</v>
      </c>
      <c r="D45" s="125">
        <v>54370300</v>
      </c>
    </row>
    <row r="46" spans="1:4">
      <c r="A46" s="120">
        <v>2015</v>
      </c>
      <c r="B46" s="121" t="str">
        <f t="shared" si="0"/>
        <v>2015/16</v>
      </c>
      <c r="C46" s="121" t="s">
        <v>45</v>
      </c>
      <c r="D46" s="125">
        <v>54808700</v>
      </c>
    </row>
    <row r="47" spans="1:4">
      <c r="A47" s="121">
        <v>2016</v>
      </c>
      <c r="B47" s="121" t="str">
        <f t="shared" si="0"/>
        <v>2016/17</v>
      </c>
      <c r="C47" s="121" t="s">
        <v>45</v>
      </c>
      <c r="D47" s="125">
        <v>55289000</v>
      </c>
    </row>
    <row r="48" spans="1:4">
      <c r="A48" s="120">
        <v>2017</v>
      </c>
      <c r="B48" s="121" t="str">
        <f t="shared" si="0"/>
        <v>2017/18</v>
      </c>
      <c r="C48" s="121" t="s">
        <v>45</v>
      </c>
      <c r="D48" s="125">
        <v>55619500</v>
      </c>
    </row>
    <row r="49" spans="1:4">
      <c r="A49" s="121">
        <v>2018</v>
      </c>
      <c r="B49" s="121" t="str">
        <f t="shared" si="0"/>
        <v>2018/19</v>
      </c>
      <c r="C49" s="121" t="s">
        <v>45</v>
      </c>
      <c r="D49" s="125">
        <v>55924500</v>
      </c>
    </row>
    <row r="50" spans="1:4">
      <c r="A50" s="120">
        <v>2019</v>
      </c>
      <c r="B50" s="121" t="str">
        <f t="shared" si="0"/>
        <v>2019/20</v>
      </c>
      <c r="C50" s="121" t="s">
        <v>45</v>
      </c>
      <c r="D50" s="125">
        <v>56230100</v>
      </c>
    </row>
    <row r="51" spans="1:4">
      <c r="A51" s="121">
        <v>2020</v>
      </c>
      <c r="B51" s="121" t="str">
        <f t="shared" si="0"/>
        <v>2020/21</v>
      </c>
      <c r="C51" s="121" t="s">
        <v>45</v>
      </c>
      <c r="D51" s="125">
        <v>56326000</v>
      </c>
    </row>
    <row r="52" spans="1:4">
      <c r="A52" s="120">
        <v>2021</v>
      </c>
      <c r="B52" s="121" t="str">
        <f t="shared" si="0"/>
        <v>2021/22</v>
      </c>
      <c r="C52" s="121" t="s">
        <v>45</v>
      </c>
      <c r="D52" s="125">
        <v>56554900</v>
      </c>
    </row>
    <row r="53" spans="1:4">
      <c r="A53" s="121">
        <v>2022</v>
      </c>
      <c r="B53" s="121" t="str">
        <f t="shared" si="0"/>
        <v>2022/23</v>
      </c>
      <c r="C53" s="121" t="s">
        <v>45</v>
      </c>
      <c r="D53" s="125">
        <v>57144400</v>
      </c>
    </row>
    <row r="54" spans="1:4">
      <c r="A54" s="120">
        <v>2023</v>
      </c>
      <c r="B54" s="121" t="str">
        <f t="shared" si="0"/>
        <v>2023/24</v>
      </c>
      <c r="C54" s="121" t="s">
        <v>45</v>
      </c>
      <c r="D54" s="125">
        <v>57932500</v>
      </c>
    </row>
    <row r="55" spans="1:4">
      <c r="A55" s="121">
        <v>2024</v>
      </c>
      <c r="B55" s="121" t="str">
        <f>1978+ROW(A47)-1&amp;"/"&amp;TEXT(MOD(1978+ROW(A47),100),"00")</f>
        <v>2024/25</v>
      </c>
      <c r="C55" s="121" t="s">
        <v>45</v>
      </c>
      <c r="D55" s="125">
        <v>58620100</v>
      </c>
    </row>
    <row r="56" spans="1:4">
      <c r="A56" s="121">
        <v>1971</v>
      </c>
      <c r="B56" s="121" t="str">
        <f>1971+ROW(A1)-1&amp;"/"&amp;TEXT(MOD(1971+ROW(A1),100),"00")</f>
        <v>1971/72</v>
      </c>
      <c r="C56" s="121" t="s">
        <v>98</v>
      </c>
      <c r="D56" s="125">
        <v>5235600</v>
      </c>
    </row>
    <row r="57" spans="1:4">
      <c r="A57" s="121">
        <v>1972</v>
      </c>
      <c r="B57" s="121" t="str">
        <f t="shared" ref="B57:B109" si="1">1971+ROW(A2)-1&amp;"/"&amp;TEXT(MOD(1971+ROW(A2),100),"00")</f>
        <v>1972/73</v>
      </c>
      <c r="C57" s="121" t="s">
        <v>98</v>
      </c>
      <c r="D57" s="125">
        <v>5230600</v>
      </c>
    </row>
    <row r="58" spans="1:4">
      <c r="A58" s="121">
        <v>1973</v>
      </c>
      <c r="B58" s="121" t="str">
        <f t="shared" si="1"/>
        <v>1973/74</v>
      </c>
      <c r="C58" s="121" t="s">
        <v>98</v>
      </c>
      <c r="D58" s="125">
        <v>5233900</v>
      </c>
    </row>
    <row r="59" spans="1:4">
      <c r="A59" s="121">
        <v>1974</v>
      </c>
      <c r="B59" s="121" t="str">
        <f t="shared" si="1"/>
        <v>1974/75</v>
      </c>
      <c r="C59" s="121" t="s">
        <v>98</v>
      </c>
      <c r="D59" s="125">
        <v>5240800</v>
      </c>
    </row>
    <row r="60" spans="1:4">
      <c r="A60" s="121">
        <v>1975</v>
      </c>
      <c r="B60" s="121" t="str">
        <f t="shared" si="1"/>
        <v>1975/76</v>
      </c>
      <c r="C60" s="121" t="s">
        <v>98</v>
      </c>
      <c r="D60" s="125">
        <v>5232400</v>
      </c>
    </row>
    <row r="61" spans="1:4">
      <c r="A61" s="121">
        <v>1976</v>
      </c>
      <c r="B61" s="121" t="str">
        <f t="shared" si="1"/>
        <v>1976/77</v>
      </c>
      <c r="C61" s="121" t="s">
        <v>98</v>
      </c>
      <c r="D61" s="125">
        <v>5233400</v>
      </c>
    </row>
    <row r="62" spans="1:4">
      <c r="A62" s="121">
        <v>1977</v>
      </c>
      <c r="B62" s="121" t="str">
        <f t="shared" si="1"/>
        <v>1977/78</v>
      </c>
      <c r="C62" s="121" t="s">
        <v>98</v>
      </c>
      <c r="D62" s="125">
        <v>5226200</v>
      </c>
    </row>
    <row r="63" spans="1:4">
      <c r="A63" s="121">
        <v>1978</v>
      </c>
      <c r="B63" s="121" t="str">
        <f t="shared" si="1"/>
        <v>1978/79</v>
      </c>
      <c r="C63" s="121" t="s">
        <v>98</v>
      </c>
      <c r="D63" s="125">
        <v>5212300</v>
      </c>
    </row>
    <row r="64" spans="1:4">
      <c r="A64" s="121">
        <v>1979</v>
      </c>
      <c r="B64" s="121" t="str">
        <f t="shared" si="1"/>
        <v>1979/80</v>
      </c>
      <c r="C64" s="121" t="s">
        <v>98</v>
      </c>
      <c r="D64" s="125">
        <v>5203600</v>
      </c>
    </row>
    <row r="65" spans="1:4">
      <c r="A65" s="121">
        <v>1980</v>
      </c>
      <c r="B65" s="121" t="str">
        <f t="shared" si="1"/>
        <v>1980/81</v>
      </c>
      <c r="C65" s="121" t="s">
        <v>98</v>
      </c>
      <c r="D65" s="125">
        <v>5193900</v>
      </c>
    </row>
    <row r="66" spans="1:4">
      <c r="A66" s="121">
        <v>1981</v>
      </c>
      <c r="B66" s="121" t="str">
        <f t="shared" si="1"/>
        <v>1981/82</v>
      </c>
      <c r="C66" s="121" t="s">
        <v>98</v>
      </c>
      <c r="D66" s="125">
        <v>5180200</v>
      </c>
    </row>
    <row r="67" spans="1:4">
      <c r="A67" s="121">
        <v>1982</v>
      </c>
      <c r="B67" s="121" t="str">
        <f t="shared" si="1"/>
        <v>1982/83</v>
      </c>
      <c r="C67" s="121" t="s">
        <v>98</v>
      </c>
      <c r="D67" s="125">
        <v>5164500</v>
      </c>
    </row>
    <row r="68" spans="1:4">
      <c r="A68" s="121">
        <v>1983</v>
      </c>
      <c r="B68" s="121" t="str">
        <f t="shared" si="1"/>
        <v>1983/84</v>
      </c>
      <c r="C68" s="121" t="s">
        <v>98</v>
      </c>
      <c r="D68" s="125">
        <v>5148100</v>
      </c>
    </row>
    <row r="69" spans="1:4">
      <c r="A69" s="121">
        <v>1984</v>
      </c>
      <c r="B69" s="121" t="str">
        <f t="shared" si="1"/>
        <v>1984/85</v>
      </c>
      <c r="C69" s="121" t="s">
        <v>98</v>
      </c>
      <c r="D69" s="125">
        <v>5138900</v>
      </c>
    </row>
    <row r="70" spans="1:4">
      <c r="A70" s="121">
        <v>1985</v>
      </c>
      <c r="B70" s="121" t="str">
        <f t="shared" si="1"/>
        <v>1985/86</v>
      </c>
      <c r="C70" s="121" t="s">
        <v>98</v>
      </c>
      <c r="D70" s="125">
        <v>5127900</v>
      </c>
    </row>
    <row r="71" spans="1:4">
      <c r="A71" s="121">
        <v>1986</v>
      </c>
      <c r="B71" s="121" t="str">
        <f t="shared" si="1"/>
        <v>1986/87</v>
      </c>
      <c r="C71" s="121" t="s">
        <v>98</v>
      </c>
      <c r="D71" s="125">
        <v>5111800</v>
      </c>
    </row>
    <row r="72" spans="1:4">
      <c r="A72" s="121">
        <v>1987</v>
      </c>
      <c r="B72" s="121" t="str">
        <f t="shared" si="1"/>
        <v>1987/88</v>
      </c>
      <c r="C72" s="121" t="s">
        <v>98</v>
      </c>
      <c r="D72" s="125">
        <v>5099000</v>
      </c>
    </row>
    <row r="73" spans="1:4">
      <c r="A73" s="121">
        <v>1988</v>
      </c>
      <c r="B73" s="121" t="str">
        <f t="shared" si="1"/>
        <v>1988/89</v>
      </c>
      <c r="C73" s="121" t="s">
        <v>98</v>
      </c>
      <c r="D73" s="125">
        <v>5077400</v>
      </c>
    </row>
    <row r="74" spans="1:4">
      <c r="A74" s="121">
        <v>1989</v>
      </c>
      <c r="B74" s="121" t="str">
        <f t="shared" si="1"/>
        <v>1989/90</v>
      </c>
      <c r="C74" s="121" t="s">
        <v>98</v>
      </c>
      <c r="D74" s="125">
        <v>5078200</v>
      </c>
    </row>
    <row r="75" spans="1:4">
      <c r="A75" s="121">
        <v>1990</v>
      </c>
      <c r="B75" s="121" t="str">
        <f t="shared" si="1"/>
        <v>1990/91</v>
      </c>
      <c r="C75" s="121" t="s">
        <v>98</v>
      </c>
      <c r="D75" s="125">
        <v>5081300</v>
      </c>
    </row>
    <row r="76" spans="1:4">
      <c r="A76" s="121">
        <v>1991</v>
      </c>
      <c r="B76" s="121" t="str">
        <f t="shared" si="1"/>
        <v>1991/92</v>
      </c>
      <c r="C76" s="121" t="s">
        <v>98</v>
      </c>
      <c r="D76" s="125">
        <v>5083300</v>
      </c>
    </row>
    <row r="77" spans="1:4">
      <c r="A77" s="121">
        <v>1992</v>
      </c>
      <c r="B77" s="121" t="str">
        <f t="shared" si="1"/>
        <v>1992/93</v>
      </c>
      <c r="C77" s="121" t="s">
        <v>98</v>
      </c>
      <c r="D77" s="125">
        <v>5085600</v>
      </c>
    </row>
    <row r="78" spans="1:4">
      <c r="A78" s="121">
        <v>1993</v>
      </c>
      <c r="B78" s="121" t="str">
        <f t="shared" si="1"/>
        <v>1993/94</v>
      </c>
      <c r="C78" s="121" t="s">
        <v>98</v>
      </c>
      <c r="D78" s="125">
        <v>5092500</v>
      </c>
    </row>
    <row r="79" spans="1:4">
      <c r="A79" s="121">
        <v>1994</v>
      </c>
      <c r="B79" s="121" t="str">
        <f t="shared" si="1"/>
        <v>1994/95</v>
      </c>
      <c r="C79" s="121" t="s">
        <v>98</v>
      </c>
      <c r="D79" s="125">
        <v>5102200</v>
      </c>
    </row>
    <row r="80" spans="1:4">
      <c r="A80" s="121">
        <v>1995</v>
      </c>
      <c r="B80" s="121" t="str">
        <f t="shared" si="1"/>
        <v>1995/96</v>
      </c>
      <c r="C80" s="121" t="s">
        <v>98</v>
      </c>
      <c r="D80" s="125">
        <v>5103700</v>
      </c>
    </row>
    <row r="81" spans="1:4">
      <c r="A81" s="121">
        <v>1996</v>
      </c>
      <c r="B81" s="121" t="str">
        <f t="shared" si="1"/>
        <v>1996/97</v>
      </c>
      <c r="C81" s="121" t="s">
        <v>98</v>
      </c>
      <c r="D81" s="125">
        <v>5092200</v>
      </c>
    </row>
    <row r="82" spans="1:4">
      <c r="A82" s="121">
        <v>1997</v>
      </c>
      <c r="B82" s="121" t="str">
        <f t="shared" si="1"/>
        <v>1997/98</v>
      </c>
      <c r="C82" s="121" t="s">
        <v>98</v>
      </c>
      <c r="D82" s="125">
        <v>5083300</v>
      </c>
    </row>
    <row r="83" spans="1:4">
      <c r="A83" s="121">
        <v>1998</v>
      </c>
      <c r="B83" s="121" t="str">
        <f t="shared" si="1"/>
        <v>1998/99</v>
      </c>
      <c r="C83" s="121" t="s">
        <v>98</v>
      </c>
      <c r="D83" s="125">
        <v>5077100</v>
      </c>
    </row>
    <row r="84" spans="1:4">
      <c r="A84" s="121">
        <v>1999</v>
      </c>
      <c r="B84" s="121" t="str">
        <f t="shared" si="1"/>
        <v>1999/00</v>
      </c>
      <c r="C84" s="121" t="s">
        <v>98</v>
      </c>
      <c r="D84" s="125">
        <v>5072000</v>
      </c>
    </row>
    <row r="85" spans="1:4">
      <c r="A85" s="121">
        <v>2000</v>
      </c>
      <c r="B85" s="121" t="str">
        <f t="shared" si="1"/>
        <v>2000/01</v>
      </c>
      <c r="C85" s="121" t="s">
        <v>98</v>
      </c>
      <c r="D85" s="125">
        <v>5062900</v>
      </c>
    </row>
    <row r="86" spans="1:4">
      <c r="A86" s="121">
        <v>2001</v>
      </c>
      <c r="B86" s="121" t="str">
        <f t="shared" si="1"/>
        <v>2001/02</v>
      </c>
      <c r="C86" s="121" t="s">
        <v>98</v>
      </c>
      <c r="D86" s="125">
        <v>5064200</v>
      </c>
    </row>
    <row r="87" spans="1:4">
      <c r="A87" s="121">
        <v>2002</v>
      </c>
      <c r="B87" s="121" t="str">
        <f t="shared" si="1"/>
        <v>2002/03</v>
      </c>
      <c r="C87" s="121" t="s">
        <v>98</v>
      </c>
      <c r="D87" s="125">
        <v>5066000</v>
      </c>
    </row>
    <row r="88" spans="1:4">
      <c r="A88" s="121">
        <v>2003</v>
      </c>
      <c r="B88" s="121" t="str">
        <f t="shared" si="1"/>
        <v>2003/04</v>
      </c>
      <c r="C88" s="121" t="s">
        <v>98</v>
      </c>
      <c r="D88" s="125">
        <v>5068500</v>
      </c>
    </row>
    <row r="89" spans="1:4">
      <c r="A89" s="121">
        <v>2004</v>
      </c>
      <c r="B89" s="121" t="str">
        <f t="shared" si="1"/>
        <v>2004/05</v>
      </c>
      <c r="C89" s="121" t="s">
        <v>98</v>
      </c>
      <c r="D89" s="125">
        <v>5084300</v>
      </c>
    </row>
    <row r="90" spans="1:4">
      <c r="A90" s="121">
        <v>2005</v>
      </c>
      <c r="B90" s="121" t="str">
        <f t="shared" si="1"/>
        <v>2005/06</v>
      </c>
      <c r="C90" s="121" t="s">
        <v>98</v>
      </c>
      <c r="D90" s="125">
        <v>5110200</v>
      </c>
    </row>
    <row r="91" spans="1:4">
      <c r="A91" s="121">
        <v>2006</v>
      </c>
      <c r="B91" s="121" t="str">
        <f t="shared" si="1"/>
        <v>2006/07</v>
      </c>
      <c r="C91" s="121" t="s">
        <v>98</v>
      </c>
      <c r="D91" s="125">
        <v>5133000</v>
      </c>
    </row>
    <row r="92" spans="1:4">
      <c r="A92" s="121">
        <v>2007</v>
      </c>
      <c r="B92" s="121" t="str">
        <f t="shared" si="1"/>
        <v>2007/08</v>
      </c>
      <c r="C92" s="121" t="s">
        <v>98</v>
      </c>
      <c r="D92" s="125">
        <v>5170000</v>
      </c>
    </row>
    <row r="93" spans="1:4">
      <c r="A93" s="121">
        <v>2008</v>
      </c>
      <c r="B93" s="121" t="str">
        <f t="shared" si="1"/>
        <v>2008/09</v>
      </c>
      <c r="C93" s="121" t="s">
        <v>98</v>
      </c>
      <c r="D93" s="125">
        <v>5202900</v>
      </c>
    </row>
    <row r="94" spans="1:4">
      <c r="A94" s="121">
        <v>2009</v>
      </c>
      <c r="B94" s="121" t="str">
        <f t="shared" si="1"/>
        <v>2009/10</v>
      </c>
      <c r="C94" s="121" t="s">
        <v>98</v>
      </c>
      <c r="D94" s="125">
        <v>5231900</v>
      </c>
    </row>
    <row r="95" spans="1:4">
      <c r="A95" s="121">
        <v>2010</v>
      </c>
      <c r="B95" s="121" t="str">
        <f t="shared" si="1"/>
        <v>2010/11</v>
      </c>
      <c r="C95" s="121" t="s">
        <v>98</v>
      </c>
      <c r="D95" s="125">
        <v>5262200</v>
      </c>
    </row>
    <row r="96" spans="1:4">
      <c r="A96" s="121">
        <v>2011</v>
      </c>
      <c r="B96" s="121" t="str">
        <f t="shared" si="1"/>
        <v>2011/12</v>
      </c>
      <c r="C96" s="121" t="s">
        <v>98</v>
      </c>
      <c r="D96" s="125">
        <v>5299900</v>
      </c>
    </row>
    <row r="97" spans="1:4">
      <c r="A97" s="121">
        <v>2012</v>
      </c>
      <c r="B97" s="121" t="str">
        <f t="shared" si="1"/>
        <v>2012/13</v>
      </c>
      <c r="C97" s="121" t="s">
        <v>98</v>
      </c>
      <c r="D97" s="125">
        <v>5308200</v>
      </c>
    </row>
    <row r="98" spans="1:4">
      <c r="A98" s="121">
        <v>2013</v>
      </c>
      <c r="B98" s="121" t="str">
        <f t="shared" si="1"/>
        <v>2013/14</v>
      </c>
      <c r="C98" s="121" t="s">
        <v>98</v>
      </c>
      <c r="D98" s="125">
        <v>5316800</v>
      </c>
    </row>
    <row r="99" spans="1:4">
      <c r="A99" s="121">
        <v>2014</v>
      </c>
      <c r="B99" s="121" t="str">
        <f t="shared" si="1"/>
        <v>2014/15</v>
      </c>
      <c r="C99" s="121" t="s">
        <v>98</v>
      </c>
      <c r="D99" s="125">
        <v>5331400</v>
      </c>
    </row>
    <row r="100" spans="1:4">
      <c r="A100" s="121">
        <v>2015</v>
      </c>
      <c r="B100" s="121" t="str">
        <f t="shared" si="1"/>
        <v>2015/16</v>
      </c>
      <c r="C100" s="121" t="s">
        <v>98</v>
      </c>
      <c r="D100" s="125">
        <v>5350600</v>
      </c>
    </row>
    <row r="101" spans="1:4">
      <c r="A101" s="121">
        <v>2016</v>
      </c>
      <c r="B101" s="121" t="str">
        <f t="shared" si="1"/>
        <v>2016/17</v>
      </c>
      <c r="C101" s="121" t="s">
        <v>98</v>
      </c>
      <c r="D101" s="125">
        <v>5373600</v>
      </c>
    </row>
    <row r="102" spans="1:4">
      <c r="A102" s="121">
        <v>2017</v>
      </c>
      <c r="B102" s="121" t="str">
        <f t="shared" si="1"/>
        <v>2017/18</v>
      </c>
      <c r="C102" s="121" t="s">
        <v>98</v>
      </c>
      <c r="D102" s="125">
        <v>5388200</v>
      </c>
    </row>
    <row r="103" spans="1:4">
      <c r="A103" s="121">
        <v>2018</v>
      </c>
      <c r="B103" s="121" t="str">
        <f t="shared" si="1"/>
        <v>2018/19</v>
      </c>
      <c r="C103" s="121" t="s">
        <v>98</v>
      </c>
      <c r="D103" s="125">
        <v>5392100</v>
      </c>
    </row>
    <row r="104" spans="1:4">
      <c r="A104" s="121">
        <v>2019</v>
      </c>
      <c r="B104" s="121" t="str">
        <f t="shared" si="1"/>
        <v>2019/20</v>
      </c>
      <c r="C104" s="121" t="s">
        <v>98</v>
      </c>
      <c r="D104" s="125">
        <v>5411200</v>
      </c>
    </row>
    <row r="105" spans="1:4">
      <c r="A105" s="121">
        <v>2020</v>
      </c>
      <c r="B105" s="121" t="str">
        <f t="shared" si="1"/>
        <v>2020/21</v>
      </c>
      <c r="C105" s="121" t="s">
        <v>98</v>
      </c>
      <c r="D105" s="125">
        <v>5408900</v>
      </c>
    </row>
    <row r="106" spans="1:4">
      <c r="A106" s="121">
        <v>2021</v>
      </c>
      <c r="B106" s="121" t="str">
        <f t="shared" si="1"/>
        <v>2021/22</v>
      </c>
      <c r="C106" s="121" t="s">
        <v>98</v>
      </c>
      <c r="D106" s="125">
        <v>5412900</v>
      </c>
    </row>
    <row r="107" spans="1:4">
      <c r="A107" s="121">
        <v>2022</v>
      </c>
      <c r="B107" s="121" t="str">
        <f t="shared" si="1"/>
        <v>2022/23</v>
      </c>
      <c r="C107" s="121" t="s">
        <v>98</v>
      </c>
      <c r="D107" s="125">
        <v>5447000</v>
      </c>
    </row>
    <row r="108" spans="1:4">
      <c r="A108" s="121">
        <v>2023</v>
      </c>
      <c r="B108" s="121" t="str">
        <f t="shared" si="1"/>
        <v>2023/24</v>
      </c>
      <c r="C108" s="121" t="s">
        <v>98</v>
      </c>
      <c r="D108" s="125">
        <v>5506000</v>
      </c>
    </row>
    <row r="109" spans="1:4">
      <c r="A109" s="121">
        <v>2024</v>
      </c>
      <c r="B109" s="121" t="str">
        <f t="shared" si="1"/>
        <v>2024/25</v>
      </c>
      <c r="C109" s="121" t="s">
        <v>98</v>
      </c>
      <c r="D109" s="125">
        <v>5546900</v>
      </c>
    </row>
    <row r="110" spans="1:4">
      <c r="A110" s="121">
        <v>1971</v>
      </c>
      <c r="B110" s="121" t="str">
        <f>1971+ROW(A1)-1&amp;"/"&amp;TEXT(MOD(1971+ROW(A1),100),"00")</f>
        <v>1971/72</v>
      </c>
      <c r="C110" s="121" t="s">
        <v>99</v>
      </c>
      <c r="D110" s="125">
        <v>2740300</v>
      </c>
    </row>
    <row r="111" spans="1:4">
      <c r="A111" s="121">
        <v>1972</v>
      </c>
      <c r="B111" s="121" t="str">
        <f>1971+ROW(A2)-1&amp;"/"&amp;TEXT(MOD(1971+ROW(A2),100),"00")</f>
        <v>1972/73</v>
      </c>
      <c r="C111" s="121" t="s">
        <v>99</v>
      </c>
      <c r="D111" s="125">
        <v>2755200</v>
      </c>
    </row>
    <row r="112" spans="1:4">
      <c r="A112" s="121">
        <v>1973</v>
      </c>
      <c r="B112" s="121" t="str">
        <f t="shared" ref="B112:B163" si="2">1971+ROW(A3)-1&amp;"/"&amp;TEXT(MOD(1971+ROW(A3),100),"00")</f>
        <v>1973/74</v>
      </c>
      <c r="C112" s="121" t="s">
        <v>99</v>
      </c>
      <c r="D112" s="125">
        <v>2772800</v>
      </c>
    </row>
    <row r="113" spans="1:4">
      <c r="A113" s="121">
        <v>1974</v>
      </c>
      <c r="B113" s="121" t="str">
        <f t="shared" si="2"/>
        <v>1974/75</v>
      </c>
      <c r="C113" s="121" t="s">
        <v>99</v>
      </c>
      <c r="D113" s="125">
        <v>2785200</v>
      </c>
    </row>
    <row r="114" spans="1:4">
      <c r="A114" s="121">
        <v>1975</v>
      </c>
      <c r="B114" s="121" t="str">
        <f t="shared" si="2"/>
        <v>1975/76</v>
      </c>
      <c r="C114" s="121" t="s">
        <v>99</v>
      </c>
      <c r="D114" s="125">
        <v>2795400</v>
      </c>
    </row>
    <row r="115" spans="1:4">
      <c r="A115" s="121">
        <v>1976</v>
      </c>
      <c r="B115" s="121" t="str">
        <f t="shared" si="2"/>
        <v>1976/77</v>
      </c>
      <c r="C115" s="121" t="s">
        <v>99</v>
      </c>
      <c r="D115" s="125">
        <v>2799300</v>
      </c>
    </row>
    <row r="116" spans="1:4">
      <c r="A116" s="121">
        <v>1977</v>
      </c>
      <c r="B116" s="121" t="str">
        <f t="shared" si="2"/>
        <v>1977/78</v>
      </c>
      <c r="C116" s="121" t="s">
        <v>99</v>
      </c>
      <c r="D116" s="125">
        <v>2800600</v>
      </c>
    </row>
    <row r="117" spans="1:4">
      <c r="A117" s="121">
        <v>1978</v>
      </c>
      <c r="B117" s="121" t="str">
        <f t="shared" si="2"/>
        <v>1978/79</v>
      </c>
      <c r="C117" s="121" t="s">
        <v>99</v>
      </c>
      <c r="D117" s="125">
        <v>2804300</v>
      </c>
    </row>
    <row r="118" spans="1:4">
      <c r="A118" s="121">
        <v>1979</v>
      </c>
      <c r="B118" s="121" t="str">
        <f t="shared" si="2"/>
        <v>1979/80</v>
      </c>
      <c r="C118" s="121" t="s">
        <v>99</v>
      </c>
      <c r="D118" s="125">
        <v>2810100</v>
      </c>
    </row>
    <row r="119" spans="1:4">
      <c r="A119" s="121">
        <v>1980</v>
      </c>
      <c r="B119" s="121" t="str">
        <f t="shared" si="2"/>
        <v>1980/81</v>
      </c>
      <c r="C119" s="121" t="s">
        <v>99</v>
      </c>
      <c r="D119" s="125">
        <v>2815800</v>
      </c>
    </row>
    <row r="120" spans="1:4">
      <c r="A120" s="121">
        <v>1981</v>
      </c>
      <c r="B120" s="121" t="str">
        <f t="shared" si="2"/>
        <v>1981/82</v>
      </c>
      <c r="C120" s="121" t="s">
        <v>99</v>
      </c>
      <c r="D120" s="125">
        <v>2813500</v>
      </c>
    </row>
    <row r="121" spans="1:4">
      <c r="A121" s="121">
        <v>1982</v>
      </c>
      <c r="B121" s="121" t="str">
        <f t="shared" si="2"/>
        <v>1982/83</v>
      </c>
      <c r="C121" s="121" t="s">
        <v>99</v>
      </c>
      <c r="D121" s="125">
        <v>2804300</v>
      </c>
    </row>
    <row r="122" spans="1:4">
      <c r="A122" s="121">
        <v>1983</v>
      </c>
      <c r="B122" s="121" t="str">
        <f t="shared" si="2"/>
        <v>1983/84</v>
      </c>
      <c r="C122" s="121" t="s">
        <v>99</v>
      </c>
      <c r="D122" s="125">
        <v>2803300</v>
      </c>
    </row>
    <row r="123" spans="1:4">
      <c r="A123" s="121">
        <v>1984</v>
      </c>
      <c r="B123" s="121" t="str">
        <f t="shared" si="2"/>
        <v>1984/85</v>
      </c>
      <c r="C123" s="121" t="s">
        <v>99</v>
      </c>
      <c r="D123" s="125">
        <v>2800700</v>
      </c>
    </row>
    <row r="124" spans="1:4">
      <c r="A124" s="121">
        <v>1985</v>
      </c>
      <c r="B124" s="121" t="str">
        <f t="shared" si="2"/>
        <v>1985/86</v>
      </c>
      <c r="C124" s="121" t="s">
        <v>99</v>
      </c>
      <c r="D124" s="125">
        <v>2803400</v>
      </c>
    </row>
    <row r="125" spans="1:4">
      <c r="A125" s="121">
        <v>1986</v>
      </c>
      <c r="B125" s="121" t="str">
        <f t="shared" si="2"/>
        <v>1986/87</v>
      </c>
      <c r="C125" s="121" t="s">
        <v>99</v>
      </c>
      <c r="D125" s="125">
        <v>2810900</v>
      </c>
    </row>
    <row r="126" spans="1:4">
      <c r="A126" s="121">
        <v>1987</v>
      </c>
      <c r="B126" s="121" t="str">
        <f t="shared" si="2"/>
        <v>1987/88</v>
      </c>
      <c r="C126" s="121" t="s">
        <v>99</v>
      </c>
      <c r="D126" s="125">
        <v>2822600</v>
      </c>
    </row>
    <row r="127" spans="1:4">
      <c r="A127" s="121">
        <v>1988</v>
      </c>
      <c r="B127" s="121" t="str">
        <f t="shared" si="2"/>
        <v>1988/89</v>
      </c>
      <c r="C127" s="121" t="s">
        <v>99</v>
      </c>
      <c r="D127" s="125">
        <v>2841200</v>
      </c>
    </row>
    <row r="128" spans="1:4">
      <c r="A128" s="121">
        <v>1989</v>
      </c>
      <c r="B128" s="121" t="str">
        <f t="shared" si="2"/>
        <v>1989/90</v>
      </c>
      <c r="C128" s="121" t="s">
        <v>99</v>
      </c>
      <c r="D128" s="125">
        <v>2855200</v>
      </c>
    </row>
    <row r="129" spans="1:4">
      <c r="A129" s="121">
        <v>1990</v>
      </c>
      <c r="B129" s="121" t="str">
        <f t="shared" si="2"/>
        <v>1990/91</v>
      </c>
      <c r="C129" s="121" t="s">
        <v>99</v>
      </c>
      <c r="D129" s="125">
        <v>2861500</v>
      </c>
    </row>
    <row r="130" spans="1:4">
      <c r="A130" s="121">
        <v>1991</v>
      </c>
      <c r="B130" s="121" t="str">
        <f t="shared" si="2"/>
        <v>1991/92</v>
      </c>
      <c r="C130" s="121" t="s">
        <v>99</v>
      </c>
      <c r="D130" s="125">
        <v>2873000</v>
      </c>
    </row>
    <row r="131" spans="1:4">
      <c r="A131" s="121">
        <v>1992</v>
      </c>
      <c r="B131" s="121" t="str">
        <f t="shared" si="2"/>
        <v>1992/93</v>
      </c>
      <c r="C131" s="121" t="s">
        <v>99</v>
      </c>
      <c r="D131" s="125">
        <v>2877700</v>
      </c>
    </row>
    <row r="132" spans="1:4">
      <c r="A132" s="121">
        <v>1993</v>
      </c>
      <c r="B132" s="121" t="str">
        <f t="shared" si="2"/>
        <v>1993/94</v>
      </c>
      <c r="C132" s="121" t="s">
        <v>99</v>
      </c>
      <c r="D132" s="125">
        <v>2883600</v>
      </c>
    </row>
    <row r="133" spans="1:4">
      <c r="A133" s="121">
        <v>1994</v>
      </c>
      <c r="B133" s="121" t="str">
        <f t="shared" si="2"/>
        <v>1994/95</v>
      </c>
      <c r="C133" s="121" t="s">
        <v>99</v>
      </c>
      <c r="D133" s="125">
        <v>2887400</v>
      </c>
    </row>
    <row r="134" spans="1:4">
      <c r="A134" s="121">
        <v>1995</v>
      </c>
      <c r="B134" s="121" t="str">
        <f t="shared" si="2"/>
        <v>1995/96</v>
      </c>
      <c r="C134" s="121" t="s">
        <v>99</v>
      </c>
      <c r="D134" s="125">
        <v>2888500</v>
      </c>
    </row>
    <row r="135" spans="1:4">
      <c r="A135" s="121">
        <v>1996</v>
      </c>
      <c r="B135" s="121" t="str">
        <f t="shared" si="2"/>
        <v>1996/97</v>
      </c>
      <c r="C135" s="121" t="s">
        <v>99</v>
      </c>
      <c r="D135" s="125">
        <v>2891300</v>
      </c>
    </row>
    <row r="136" spans="1:4">
      <c r="A136" s="121">
        <v>1997</v>
      </c>
      <c r="B136" s="121" t="str">
        <f t="shared" si="2"/>
        <v>1997/98</v>
      </c>
      <c r="C136" s="121" t="s">
        <v>99</v>
      </c>
      <c r="D136" s="125">
        <v>2894900</v>
      </c>
    </row>
    <row r="137" spans="1:4">
      <c r="A137" s="121">
        <v>1998</v>
      </c>
      <c r="B137" s="121" t="str">
        <f t="shared" si="2"/>
        <v>1998/99</v>
      </c>
      <c r="C137" s="121" t="s">
        <v>99</v>
      </c>
      <c r="D137" s="125">
        <v>2899500</v>
      </c>
    </row>
    <row r="138" spans="1:4">
      <c r="A138" s="121">
        <v>1999</v>
      </c>
      <c r="B138" s="121" t="str">
        <f t="shared" si="2"/>
        <v>1999/00</v>
      </c>
      <c r="C138" s="121" t="s">
        <v>99</v>
      </c>
      <c r="D138" s="125">
        <v>2900600</v>
      </c>
    </row>
    <row r="139" spans="1:4">
      <c r="A139" s="121">
        <v>2000</v>
      </c>
      <c r="B139" s="121" t="str">
        <f t="shared" si="2"/>
        <v>2000/01</v>
      </c>
      <c r="C139" s="121" t="s">
        <v>99</v>
      </c>
      <c r="D139" s="125">
        <v>2906900</v>
      </c>
    </row>
    <row r="140" spans="1:4">
      <c r="A140" s="121">
        <v>2001</v>
      </c>
      <c r="B140" s="121" t="str">
        <f t="shared" si="2"/>
        <v>2001/02</v>
      </c>
      <c r="C140" s="121" t="s">
        <v>99</v>
      </c>
      <c r="D140" s="125">
        <v>2910200</v>
      </c>
    </row>
    <row r="141" spans="1:4">
      <c r="A141" s="121">
        <v>2002</v>
      </c>
      <c r="B141" s="121" t="str">
        <f t="shared" si="2"/>
        <v>2002/03</v>
      </c>
      <c r="C141" s="121" t="s">
        <v>99</v>
      </c>
      <c r="D141" s="125">
        <v>2922900</v>
      </c>
    </row>
    <row r="142" spans="1:4">
      <c r="A142" s="121">
        <v>2003</v>
      </c>
      <c r="B142" s="121" t="str">
        <f t="shared" si="2"/>
        <v>2003/04</v>
      </c>
      <c r="C142" s="121" t="s">
        <v>99</v>
      </c>
      <c r="D142" s="125">
        <v>2937700</v>
      </c>
    </row>
    <row r="143" spans="1:4">
      <c r="A143" s="121">
        <v>2004</v>
      </c>
      <c r="B143" s="121" t="str">
        <f t="shared" si="2"/>
        <v>2004/05</v>
      </c>
      <c r="C143" s="121" t="s">
        <v>99</v>
      </c>
      <c r="D143" s="125">
        <v>2957400</v>
      </c>
    </row>
    <row r="144" spans="1:4">
      <c r="A144" s="121">
        <v>2005</v>
      </c>
      <c r="B144" s="121" t="str">
        <f t="shared" si="2"/>
        <v>2005/06</v>
      </c>
      <c r="C144" s="121" t="s">
        <v>99</v>
      </c>
      <c r="D144" s="125">
        <v>2969300</v>
      </c>
    </row>
    <row r="145" spans="1:4">
      <c r="A145" s="121">
        <v>2006</v>
      </c>
      <c r="B145" s="121" t="str">
        <f t="shared" si="2"/>
        <v>2006/07</v>
      </c>
      <c r="C145" s="121" t="s">
        <v>99</v>
      </c>
      <c r="D145" s="125">
        <v>2985700</v>
      </c>
    </row>
    <row r="146" spans="1:4">
      <c r="A146" s="121">
        <v>2007</v>
      </c>
      <c r="B146" s="121" t="str">
        <f t="shared" si="2"/>
        <v>2007/08</v>
      </c>
      <c r="C146" s="121" t="s">
        <v>99</v>
      </c>
      <c r="D146" s="125">
        <v>3006300</v>
      </c>
    </row>
    <row r="147" spans="1:4">
      <c r="A147" s="121">
        <v>2008</v>
      </c>
      <c r="B147" s="121" t="str">
        <f t="shared" si="2"/>
        <v>2008/09</v>
      </c>
      <c r="C147" s="121" t="s">
        <v>99</v>
      </c>
      <c r="D147" s="125">
        <v>3025900</v>
      </c>
    </row>
    <row r="148" spans="1:4">
      <c r="A148" s="121">
        <v>2009</v>
      </c>
      <c r="B148" s="121" t="str">
        <f t="shared" si="2"/>
        <v>2009/10</v>
      </c>
      <c r="C148" s="121" t="s">
        <v>99</v>
      </c>
      <c r="D148" s="125">
        <v>3038900</v>
      </c>
    </row>
    <row r="149" spans="1:4">
      <c r="A149" s="121">
        <v>2010</v>
      </c>
      <c r="B149" s="121" t="str">
        <f t="shared" si="2"/>
        <v>2010/11</v>
      </c>
      <c r="C149" s="121" t="s">
        <v>99</v>
      </c>
      <c r="D149" s="125">
        <v>3050000</v>
      </c>
    </row>
    <row r="150" spans="1:4">
      <c r="A150" s="121">
        <v>2011</v>
      </c>
      <c r="B150" s="121" t="str">
        <f t="shared" si="2"/>
        <v>2011/12</v>
      </c>
      <c r="C150" s="121" t="s">
        <v>99</v>
      </c>
      <c r="D150" s="125">
        <v>3063800</v>
      </c>
    </row>
    <row r="151" spans="1:4">
      <c r="A151" s="121">
        <v>2012</v>
      </c>
      <c r="B151" s="121" t="str">
        <f t="shared" si="2"/>
        <v>2012/13</v>
      </c>
      <c r="C151" s="121" t="s">
        <v>99</v>
      </c>
      <c r="D151" s="125">
        <v>3070900</v>
      </c>
    </row>
    <row r="152" spans="1:4">
      <c r="A152" s="121">
        <v>2013</v>
      </c>
      <c r="B152" s="121" t="str">
        <f t="shared" si="2"/>
        <v>2013/14</v>
      </c>
      <c r="C152" s="121" t="s">
        <v>99</v>
      </c>
      <c r="D152" s="125">
        <v>3071100</v>
      </c>
    </row>
    <row r="153" spans="1:4">
      <c r="A153" s="121">
        <v>2014</v>
      </c>
      <c r="B153" s="121" t="str">
        <f t="shared" si="2"/>
        <v>2014/15</v>
      </c>
      <c r="C153" s="121" t="s">
        <v>99</v>
      </c>
      <c r="D153" s="125">
        <v>3073800</v>
      </c>
    </row>
    <row r="154" spans="1:4">
      <c r="A154" s="121">
        <v>2015</v>
      </c>
      <c r="B154" s="121" t="str">
        <f t="shared" si="2"/>
        <v>2015/16</v>
      </c>
      <c r="C154" s="121" t="s">
        <v>99</v>
      </c>
      <c r="D154" s="125">
        <v>3072700</v>
      </c>
    </row>
    <row r="155" spans="1:4">
      <c r="A155" s="121">
        <v>2016</v>
      </c>
      <c r="B155" s="121" t="str">
        <f t="shared" si="2"/>
        <v>2016/17</v>
      </c>
      <c r="C155" s="121" t="s">
        <v>99</v>
      </c>
      <c r="D155" s="125">
        <v>3077200</v>
      </c>
    </row>
    <row r="156" spans="1:4">
      <c r="A156" s="121">
        <v>2017</v>
      </c>
      <c r="B156" s="121" t="str">
        <f t="shared" si="2"/>
        <v>2017/18</v>
      </c>
      <c r="C156" s="121" t="s">
        <v>99</v>
      </c>
      <c r="D156" s="125">
        <v>3081400</v>
      </c>
    </row>
    <row r="157" spans="1:4">
      <c r="A157" s="121">
        <v>2018</v>
      </c>
      <c r="B157" s="121" t="str">
        <f t="shared" si="2"/>
        <v>2018/19</v>
      </c>
      <c r="C157" s="121" t="s">
        <v>99</v>
      </c>
      <c r="D157" s="125">
        <v>3083800</v>
      </c>
    </row>
    <row r="158" spans="1:4">
      <c r="A158" s="121">
        <v>2019</v>
      </c>
      <c r="B158" s="121" t="str">
        <f t="shared" si="2"/>
        <v>2019/20</v>
      </c>
      <c r="C158" s="121" t="s">
        <v>99</v>
      </c>
      <c r="D158" s="125">
        <v>3087700</v>
      </c>
    </row>
    <row r="159" spans="1:4">
      <c r="A159" s="121">
        <v>2020</v>
      </c>
      <c r="B159" s="121" t="str">
        <f t="shared" si="2"/>
        <v>2020/21</v>
      </c>
      <c r="C159" s="121" t="s">
        <v>99</v>
      </c>
      <c r="D159" s="125">
        <v>3104500</v>
      </c>
    </row>
    <row r="160" spans="1:4">
      <c r="A160" s="121">
        <v>2021</v>
      </c>
      <c r="B160" s="121" t="str">
        <f t="shared" si="2"/>
        <v>2021/22</v>
      </c>
      <c r="C160" s="121" t="s">
        <v>99</v>
      </c>
      <c r="D160" s="125">
        <v>3105600</v>
      </c>
    </row>
    <row r="161" spans="1:4">
      <c r="A161" s="121">
        <v>2022</v>
      </c>
      <c r="B161" s="121" t="str">
        <f t="shared" si="2"/>
        <v>2022/23</v>
      </c>
      <c r="C161" s="121" t="s">
        <v>99</v>
      </c>
      <c r="D161" s="125">
        <v>3134200</v>
      </c>
    </row>
    <row r="162" spans="1:4">
      <c r="A162" s="121">
        <v>2023</v>
      </c>
      <c r="B162" s="121" t="str">
        <f t="shared" si="2"/>
        <v>2023/24</v>
      </c>
      <c r="C162" s="121" t="s">
        <v>99</v>
      </c>
      <c r="D162" s="125">
        <v>3167300</v>
      </c>
    </row>
    <row r="163" spans="1:4">
      <c r="A163" s="121">
        <v>2024</v>
      </c>
      <c r="B163" s="121" t="str">
        <f t="shared" si="2"/>
        <v>2024/25</v>
      </c>
      <c r="C163" s="121" t="s">
        <v>99</v>
      </c>
      <c r="D163" s="125">
        <v>3186600</v>
      </c>
    </row>
    <row r="164" spans="1:4">
      <c r="A164" s="121">
        <v>1971</v>
      </c>
      <c r="B164" s="121" t="str">
        <f>1971+ROW(A1)-1&amp;"/"&amp;TEXT(MOD(1971+ROW(A1),100),"00")</f>
        <v>1971/72</v>
      </c>
      <c r="C164" s="121" t="s">
        <v>97</v>
      </c>
      <c r="D164" s="125">
        <v>54387600</v>
      </c>
    </row>
    <row r="165" spans="1:4">
      <c r="A165" s="121">
        <v>1972</v>
      </c>
      <c r="B165" s="121" t="str">
        <f>1971+ROW(A2)-1&amp;"/"&amp;TEXT(MOD(1971+ROW(A2),100),"00")</f>
        <v>1972/73</v>
      </c>
      <c r="C165" s="121" t="s">
        <v>97</v>
      </c>
      <c r="D165" s="125">
        <v>54557700</v>
      </c>
    </row>
    <row r="166" spans="1:4">
      <c r="A166" s="121">
        <v>1973</v>
      </c>
      <c r="B166" s="121" t="str">
        <f t="shared" ref="B166:B217" si="3">1971+ROW(A3)-1&amp;"/"&amp;TEXT(MOD(1971+ROW(A3),100),"00")</f>
        <v>1973/74</v>
      </c>
      <c r="C166" s="121" t="s">
        <v>97</v>
      </c>
      <c r="D166" s="125">
        <v>54692900</v>
      </c>
    </row>
    <row r="167" spans="1:4">
      <c r="A167" s="121">
        <v>1974</v>
      </c>
      <c r="B167" s="121" t="str">
        <f t="shared" si="3"/>
        <v>1974/75</v>
      </c>
      <c r="C167" s="121" t="s">
        <v>97</v>
      </c>
      <c r="D167" s="125">
        <v>54708700</v>
      </c>
    </row>
    <row r="168" spans="1:4">
      <c r="A168" s="121">
        <v>1975</v>
      </c>
      <c r="B168" s="121" t="str">
        <f t="shared" si="3"/>
        <v>1975/76</v>
      </c>
      <c r="C168" s="121" t="s">
        <v>97</v>
      </c>
      <c r="D168" s="125">
        <v>54702200</v>
      </c>
    </row>
    <row r="169" spans="1:4">
      <c r="A169" s="121">
        <v>1976</v>
      </c>
      <c r="B169" s="121" t="str">
        <f t="shared" si="3"/>
        <v>1976/77</v>
      </c>
      <c r="C169" s="121" t="s">
        <v>97</v>
      </c>
      <c r="D169" s="125">
        <v>54692600</v>
      </c>
    </row>
    <row r="170" spans="1:4">
      <c r="A170" s="121">
        <v>1977</v>
      </c>
      <c r="B170" s="121" t="str">
        <f t="shared" si="3"/>
        <v>1977/78</v>
      </c>
      <c r="C170" s="121" t="s">
        <v>97</v>
      </c>
      <c r="D170" s="125">
        <v>54666600</v>
      </c>
    </row>
    <row r="171" spans="1:4">
      <c r="A171" s="121">
        <v>1978</v>
      </c>
      <c r="B171" s="121" t="str">
        <f t="shared" si="3"/>
        <v>1978/79</v>
      </c>
      <c r="C171" s="121" t="s">
        <v>97</v>
      </c>
      <c r="D171" s="125">
        <v>54654800</v>
      </c>
    </row>
    <row r="172" spans="1:4">
      <c r="A172" s="121">
        <v>1979</v>
      </c>
      <c r="B172" s="121" t="str">
        <f t="shared" si="3"/>
        <v>1979/80</v>
      </c>
      <c r="C172" s="121" t="s">
        <v>97</v>
      </c>
      <c r="D172" s="125">
        <v>54711800</v>
      </c>
    </row>
    <row r="173" spans="1:4">
      <c r="A173" s="121">
        <v>1980</v>
      </c>
      <c r="B173" s="121" t="str">
        <f t="shared" si="3"/>
        <v>1980/81</v>
      </c>
      <c r="C173" s="121" t="s">
        <v>97</v>
      </c>
      <c r="D173" s="125">
        <v>54796900</v>
      </c>
    </row>
    <row r="174" spans="1:4">
      <c r="A174" s="121">
        <v>1981</v>
      </c>
      <c r="B174" s="121" t="str">
        <f t="shared" si="3"/>
        <v>1981/82</v>
      </c>
      <c r="C174" s="121" t="s">
        <v>97</v>
      </c>
      <c r="D174" s="125">
        <v>54814500</v>
      </c>
    </row>
    <row r="175" spans="1:4">
      <c r="A175" s="121">
        <v>1982</v>
      </c>
      <c r="B175" s="121" t="str">
        <f t="shared" si="3"/>
        <v>1982/83</v>
      </c>
      <c r="C175" s="121" t="s">
        <v>97</v>
      </c>
      <c r="D175" s="125">
        <v>54746200</v>
      </c>
    </row>
    <row r="176" spans="1:4">
      <c r="A176" s="121">
        <v>1983</v>
      </c>
      <c r="B176" s="121" t="str">
        <f t="shared" si="3"/>
        <v>1983/84</v>
      </c>
      <c r="C176" s="121" t="s">
        <v>97</v>
      </c>
      <c r="D176" s="125">
        <v>54765100</v>
      </c>
    </row>
    <row r="177" spans="1:4">
      <c r="A177" s="121">
        <v>1984</v>
      </c>
      <c r="B177" s="121" t="str">
        <f t="shared" si="3"/>
        <v>1984/85</v>
      </c>
      <c r="C177" s="121" t="s">
        <v>97</v>
      </c>
      <c r="D177" s="125">
        <v>54852000</v>
      </c>
    </row>
    <row r="178" spans="1:4">
      <c r="A178" s="121">
        <v>1985</v>
      </c>
      <c r="B178" s="121" t="str">
        <f t="shared" si="3"/>
        <v>1985/86</v>
      </c>
      <c r="C178" s="121" t="s">
        <v>97</v>
      </c>
      <c r="D178" s="125">
        <v>54988600</v>
      </c>
    </row>
    <row r="179" spans="1:4">
      <c r="A179" s="121">
        <v>1986</v>
      </c>
      <c r="B179" s="121" t="str">
        <f t="shared" si="3"/>
        <v>1986/87</v>
      </c>
      <c r="C179" s="121" t="s">
        <v>97</v>
      </c>
      <c r="D179" s="125">
        <v>55110300</v>
      </c>
    </row>
    <row r="180" spans="1:4">
      <c r="A180" s="121">
        <v>1987</v>
      </c>
      <c r="B180" s="121" t="str">
        <f t="shared" si="3"/>
        <v>1987/88</v>
      </c>
      <c r="C180" s="121" t="s">
        <v>97</v>
      </c>
      <c r="D180" s="125">
        <v>55222000</v>
      </c>
    </row>
    <row r="181" spans="1:4">
      <c r="A181" s="121">
        <v>1988</v>
      </c>
      <c r="B181" s="121" t="str">
        <f t="shared" si="3"/>
        <v>1988/89</v>
      </c>
      <c r="C181" s="121" t="s">
        <v>97</v>
      </c>
      <c r="D181" s="125">
        <v>55331000</v>
      </c>
    </row>
    <row r="182" spans="1:4">
      <c r="A182" s="121">
        <v>1989</v>
      </c>
      <c r="B182" s="121" t="str">
        <f t="shared" si="3"/>
        <v>1989/90</v>
      </c>
      <c r="C182" s="121" t="s">
        <v>97</v>
      </c>
      <c r="D182" s="125">
        <v>55486000</v>
      </c>
    </row>
    <row r="183" spans="1:4">
      <c r="A183" s="121">
        <v>1990</v>
      </c>
      <c r="B183" s="121" t="str">
        <f t="shared" si="3"/>
        <v>1990/91</v>
      </c>
      <c r="C183" s="121" t="s">
        <v>97</v>
      </c>
      <c r="D183" s="125">
        <v>55641900</v>
      </c>
    </row>
    <row r="184" spans="1:4">
      <c r="A184" s="121">
        <v>1991</v>
      </c>
      <c r="B184" s="121" t="str">
        <f t="shared" si="3"/>
        <v>1991/92</v>
      </c>
      <c r="C184" s="121" t="s">
        <v>97</v>
      </c>
      <c r="D184" s="125">
        <v>55831400</v>
      </c>
    </row>
    <row r="185" spans="1:4">
      <c r="A185" s="121">
        <v>1992</v>
      </c>
      <c r="B185" s="121" t="str">
        <f t="shared" si="3"/>
        <v>1992/93</v>
      </c>
      <c r="C185" s="121" t="s">
        <v>97</v>
      </c>
      <c r="D185" s="125">
        <v>55961300</v>
      </c>
    </row>
    <row r="186" spans="1:4">
      <c r="A186" s="121">
        <v>1993</v>
      </c>
      <c r="B186" s="121" t="str">
        <f t="shared" si="3"/>
        <v>1993/94</v>
      </c>
      <c r="C186" s="121" t="s">
        <v>97</v>
      </c>
      <c r="D186" s="125">
        <v>56078300</v>
      </c>
    </row>
    <row r="187" spans="1:4">
      <c r="A187" s="121">
        <v>1994</v>
      </c>
      <c r="B187" s="121" t="str">
        <f t="shared" si="3"/>
        <v>1994/95</v>
      </c>
      <c r="C187" s="121" t="s">
        <v>97</v>
      </c>
      <c r="D187" s="125">
        <v>56218400</v>
      </c>
    </row>
    <row r="188" spans="1:4">
      <c r="A188" s="121">
        <v>1995</v>
      </c>
      <c r="B188" s="121" t="str">
        <f t="shared" si="3"/>
        <v>1995/96</v>
      </c>
      <c r="C188" s="121" t="s">
        <v>97</v>
      </c>
      <c r="D188" s="125">
        <v>56375700</v>
      </c>
    </row>
    <row r="189" spans="1:4">
      <c r="A189" s="121">
        <v>1996</v>
      </c>
      <c r="B189" s="121" t="str">
        <f t="shared" si="3"/>
        <v>1996/97</v>
      </c>
      <c r="C189" s="121" t="s">
        <v>97</v>
      </c>
      <c r="D189" s="125">
        <v>56502600</v>
      </c>
    </row>
    <row r="190" spans="1:4">
      <c r="A190" s="121">
        <v>1997</v>
      </c>
      <c r="B190" s="121" t="str">
        <f t="shared" si="3"/>
        <v>1997/98</v>
      </c>
      <c r="C190" s="121" t="s">
        <v>97</v>
      </c>
      <c r="D190" s="125">
        <v>56643000</v>
      </c>
    </row>
    <row r="191" spans="1:4">
      <c r="A191" s="121">
        <v>1998</v>
      </c>
      <c r="B191" s="121" t="str">
        <f t="shared" si="3"/>
        <v>1998/99</v>
      </c>
      <c r="C191" s="121" t="s">
        <v>97</v>
      </c>
      <c r="D191" s="125">
        <v>56797200</v>
      </c>
    </row>
    <row r="192" spans="1:4">
      <c r="A192" s="121">
        <v>1999</v>
      </c>
      <c r="B192" s="121" t="str">
        <f t="shared" si="3"/>
        <v>1999/00</v>
      </c>
      <c r="C192" s="121" t="s">
        <v>97</v>
      </c>
      <c r="D192" s="125">
        <v>57005400</v>
      </c>
    </row>
    <row r="193" spans="1:4">
      <c r="A193" s="121">
        <v>2000</v>
      </c>
      <c r="B193" s="121" t="str">
        <f t="shared" si="3"/>
        <v>2000/01</v>
      </c>
      <c r="C193" s="121" t="s">
        <v>97</v>
      </c>
      <c r="D193" s="125">
        <v>57203100</v>
      </c>
    </row>
    <row r="194" spans="1:4">
      <c r="A194" s="121">
        <v>2001</v>
      </c>
      <c r="B194" s="121" t="str">
        <f t="shared" si="3"/>
        <v>2001/02</v>
      </c>
      <c r="C194" s="121" t="s">
        <v>97</v>
      </c>
      <c r="D194" s="125">
        <v>57424200</v>
      </c>
    </row>
    <row r="195" spans="1:4">
      <c r="A195" s="121">
        <v>2002</v>
      </c>
      <c r="B195" s="121" t="str">
        <f t="shared" si="3"/>
        <v>2002/03</v>
      </c>
      <c r="C195" s="121" t="s">
        <v>97</v>
      </c>
      <c r="D195" s="125">
        <v>57668100</v>
      </c>
    </row>
    <row r="196" spans="1:4">
      <c r="A196" s="121">
        <v>2003</v>
      </c>
      <c r="B196" s="121" t="str">
        <f t="shared" si="3"/>
        <v>2003/04</v>
      </c>
      <c r="C196" s="121" t="s">
        <v>97</v>
      </c>
      <c r="D196" s="125">
        <v>57931700</v>
      </c>
    </row>
    <row r="197" spans="1:4">
      <c r="A197" s="121">
        <v>2004</v>
      </c>
      <c r="B197" s="121" t="str">
        <f t="shared" si="3"/>
        <v>2004/05</v>
      </c>
      <c r="C197" s="121" t="s">
        <v>97</v>
      </c>
      <c r="D197" s="125">
        <v>58236300</v>
      </c>
    </row>
    <row r="198" spans="1:4">
      <c r="A198" s="121">
        <v>2005</v>
      </c>
      <c r="B198" s="121" t="str">
        <f t="shared" si="3"/>
        <v>2005/06</v>
      </c>
      <c r="C198" s="121" t="s">
        <v>97</v>
      </c>
      <c r="D198" s="125">
        <v>58685500</v>
      </c>
    </row>
    <row r="199" spans="1:4">
      <c r="A199" s="121">
        <v>2006</v>
      </c>
      <c r="B199" s="121" t="str">
        <f t="shared" si="3"/>
        <v>2006/07</v>
      </c>
      <c r="C199" s="121" t="s">
        <v>97</v>
      </c>
      <c r="D199" s="125">
        <v>59083900</v>
      </c>
    </row>
    <row r="200" spans="1:4">
      <c r="A200" s="121">
        <v>2007</v>
      </c>
      <c r="B200" s="121" t="str">
        <f t="shared" si="3"/>
        <v>2007/08</v>
      </c>
      <c r="C200" s="121" t="s">
        <v>97</v>
      </c>
      <c r="D200" s="125">
        <v>59557400</v>
      </c>
    </row>
    <row r="201" spans="1:4">
      <c r="A201" s="121">
        <v>2008</v>
      </c>
      <c r="B201" s="121" t="str">
        <f t="shared" si="3"/>
        <v>2008/09</v>
      </c>
      <c r="C201" s="121" t="s">
        <v>97</v>
      </c>
      <c r="D201" s="125">
        <v>60044600</v>
      </c>
    </row>
    <row r="202" spans="1:4">
      <c r="A202" s="121">
        <v>2009</v>
      </c>
      <c r="B202" s="121" t="str">
        <f t="shared" si="3"/>
        <v>2009/10</v>
      </c>
      <c r="C202" s="121" t="s">
        <v>97</v>
      </c>
      <c r="D202" s="125">
        <v>60467200</v>
      </c>
    </row>
    <row r="203" spans="1:4">
      <c r="A203" s="121">
        <v>2010</v>
      </c>
      <c r="B203" s="121" t="str">
        <f t="shared" si="3"/>
        <v>2010/11</v>
      </c>
      <c r="C203" s="121" t="s">
        <v>97</v>
      </c>
      <c r="D203" s="125">
        <v>60954600</v>
      </c>
    </row>
    <row r="204" spans="1:4">
      <c r="A204" s="121">
        <v>2011</v>
      </c>
      <c r="B204" s="121" t="str">
        <f t="shared" si="3"/>
        <v>2011/12</v>
      </c>
      <c r="C204" s="121" t="s">
        <v>97</v>
      </c>
      <c r="D204" s="125">
        <v>61470800</v>
      </c>
    </row>
    <row r="205" spans="1:4">
      <c r="A205" s="121">
        <v>2012</v>
      </c>
      <c r="B205" s="121" t="str">
        <f t="shared" si="3"/>
        <v>2012/13</v>
      </c>
      <c r="C205" s="121" t="s">
        <v>97</v>
      </c>
      <c r="D205" s="125">
        <v>61885900</v>
      </c>
    </row>
    <row r="206" spans="1:4">
      <c r="A206" s="121">
        <v>2013</v>
      </c>
      <c r="B206" s="121" t="str">
        <f t="shared" si="3"/>
        <v>2013/14</v>
      </c>
      <c r="C206" s="121" t="s">
        <v>97</v>
      </c>
      <c r="D206" s="125">
        <v>62306500</v>
      </c>
    </row>
    <row r="207" spans="1:4">
      <c r="A207" s="121">
        <v>2014</v>
      </c>
      <c r="B207" s="121" t="str">
        <f t="shared" si="3"/>
        <v>2014/15</v>
      </c>
      <c r="C207" s="121" t="s">
        <v>97</v>
      </c>
      <c r="D207" s="125">
        <v>62775500</v>
      </c>
    </row>
    <row r="208" spans="1:4">
      <c r="A208" s="121">
        <v>2015</v>
      </c>
      <c r="B208" s="121" t="str">
        <f t="shared" si="3"/>
        <v>2015/16</v>
      </c>
      <c r="C208" s="121" t="s">
        <v>97</v>
      </c>
      <c r="D208" s="125">
        <v>63232000</v>
      </c>
    </row>
    <row r="209" spans="1:4">
      <c r="A209" s="121">
        <v>2016</v>
      </c>
      <c r="B209" s="121" t="str">
        <f t="shared" si="3"/>
        <v>2016/17</v>
      </c>
      <c r="C209" s="121" t="s">
        <v>97</v>
      </c>
      <c r="D209" s="125">
        <v>63739800</v>
      </c>
    </row>
    <row r="210" spans="1:4">
      <c r="A210" s="121">
        <v>2017</v>
      </c>
      <c r="B210" s="121" t="str">
        <f t="shared" si="3"/>
        <v>2017/18</v>
      </c>
      <c r="C210" s="121" t="s">
        <v>97</v>
      </c>
      <c r="D210" s="125">
        <v>64089100</v>
      </c>
    </row>
    <row r="211" spans="1:4">
      <c r="A211" s="121">
        <v>2018</v>
      </c>
      <c r="B211" s="121" t="str">
        <f t="shared" si="3"/>
        <v>2018/19</v>
      </c>
      <c r="C211" s="121" t="s">
        <v>97</v>
      </c>
      <c r="D211" s="125">
        <v>64400500</v>
      </c>
    </row>
    <row r="212" spans="1:4">
      <c r="A212" s="121">
        <v>2019</v>
      </c>
      <c r="B212" s="121" t="str">
        <f t="shared" si="3"/>
        <v>2019/20</v>
      </c>
      <c r="C212" s="121" t="s">
        <v>97</v>
      </c>
      <c r="D212" s="125">
        <v>64729000</v>
      </c>
    </row>
    <row r="213" spans="1:4">
      <c r="A213" s="121">
        <v>2020</v>
      </c>
      <c r="B213" s="121" t="str">
        <f t="shared" si="3"/>
        <v>2020/21</v>
      </c>
      <c r="C213" s="121" t="s">
        <v>97</v>
      </c>
      <c r="D213" s="125">
        <v>64839300</v>
      </c>
    </row>
    <row r="214" spans="1:4">
      <c r="A214" s="121">
        <v>2021</v>
      </c>
      <c r="B214" s="121" t="str">
        <f t="shared" si="3"/>
        <v>2021/22</v>
      </c>
      <c r="C214" s="121" t="s">
        <v>97</v>
      </c>
      <c r="D214" s="125">
        <v>65073400</v>
      </c>
    </row>
    <row r="215" spans="1:4">
      <c r="A215" s="121">
        <v>2022</v>
      </c>
      <c r="B215" s="121" t="str">
        <f t="shared" si="3"/>
        <v>2022/23</v>
      </c>
      <c r="C215" s="121" t="s">
        <v>97</v>
      </c>
      <c r="D215" s="125">
        <v>65725600</v>
      </c>
    </row>
    <row r="216" spans="1:4">
      <c r="A216" s="121">
        <v>2023</v>
      </c>
      <c r="B216" s="121" t="str">
        <f t="shared" si="3"/>
        <v>2023/24</v>
      </c>
      <c r="C216" s="121" t="s">
        <v>97</v>
      </c>
      <c r="D216" s="125">
        <v>66605800</v>
      </c>
    </row>
    <row r="217" spans="1:4">
      <c r="A217" s="121">
        <v>2024</v>
      </c>
      <c r="B217" s="121" t="str">
        <f t="shared" si="3"/>
        <v>2024/25</v>
      </c>
      <c r="C217" s="121" t="s">
        <v>97</v>
      </c>
      <c r="D217" s="125">
        <v>67353600</v>
      </c>
    </row>
    <row r="218" spans="1:4">
      <c r="D218" s="51"/>
    </row>
    <row r="219" spans="1:4">
      <c r="D219" s="51"/>
    </row>
    <row r="220" spans="1:4">
      <c r="D220" s="51"/>
    </row>
    <row r="221" spans="1:4">
      <c r="D221" s="51"/>
    </row>
    <row r="222" spans="1:4">
      <c r="D222" s="51"/>
    </row>
    <row r="223" spans="1:4">
      <c r="D223" s="51"/>
    </row>
    <row r="224" spans="1:4">
      <c r="D224" s="51"/>
    </row>
    <row r="225" spans="4:4">
      <c r="D225" s="51"/>
    </row>
    <row r="226" spans="4:4">
      <c r="D226" s="51"/>
    </row>
    <row r="227" spans="4:4">
      <c r="D227" s="51"/>
    </row>
    <row r="228" spans="4:4">
      <c r="D228" s="51"/>
    </row>
    <row r="229" spans="4:4">
      <c r="D229" s="51"/>
    </row>
    <row r="230" spans="4:4">
      <c r="D230" s="51"/>
    </row>
    <row r="231" spans="4:4">
      <c r="D231" s="51"/>
    </row>
    <row r="232" spans="4:4">
      <c r="D232" s="51"/>
    </row>
    <row r="233" spans="4:4">
      <c r="D233" s="51"/>
    </row>
    <row r="234" spans="4:4">
      <c r="D234" s="51"/>
    </row>
    <row r="235" spans="4:4">
      <c r="D235" s="51"/>
    </row>
    <row r="236" spans="4:4">
      <c r="D236" s="51"/>
    </row>
    <row r="237" spans="4:4">
      <c r="D237" s="51"/>
    </row>
    <row r="238" spans="4:4">
      <c r="D238" s="51"/>
    </row>
    <row r="239" spans="4:4">
      <c r="D239" s="51"/>
    </row>
    <row r="240" spans="4:4">
      <c r="D240" s="51"/>
    </row>
    <row r="241" spans="4:4">
      <c r="D241" s="51"/>
    </row>
    <row r="242" spans="4:4">
      <c r="D242" s="51"/>
    </row>
    <row r="243" spans="4:4">
      <c r="D243" s="51"/>
    </row>
    <row r="244" spans="4:4">
      <c r="D244" s="51"/>
    </row>
    <row r="245" spans="4:4">
      <c r="D245" s="51"/>
    </row>
    <row r="246" spans="4:4">
      <c r="D246" s="51"/>
    </row>
    <row r="247" spans="4:4">
      <c r="D247" s="51"/>
    </row>
    <row r="248" spans="4:4">
      <c r="D248" s="51"/>
    </row>
    <row r="249" spans="4:4">
      <c r="D249" s="51"/>
    </row>
    <row r="250" spans="4:4">
      <c r="D250" s="51"/>
    </row>
    <row r="251" spans="4:4">
      <c r="D251" s="51"/>
    </row>
    <row r="252" spans="4:4">
      <c r="D252" s="51"/>
    </row>
    <row r="253" spans="4:4">
      <c r="D253" s="51"/>
    </row>
    <row r="254" spans="4:4">
      <c r="D254" s="51"/>
    </row>
    <row r="255" spans="4:4">
      <c r="D255" s="51"/>
    </row>
    <row r="256" spans="4:4">
      <c r="D256" s="51"/>
    </row>
    <row r="257" spans="4:4">
      <c r="D257" s="51"/>
    </row>
    <row r="258" spans="4:4">
      <c r="D258" s="51"/>
    </row>
    <row r="259" spans="4:4">
      <c r="D259" s="51"/>
    </row>
    <row r="260" spans="4:4">
      <c r="D260" s="51"/>
    </row>
    <row r="261" spans="4:4">
      <c r="D261" s="51"/>
    </row>
    <row r="262" spans="4:4">
      <c r="D262" s="51"/>
    </row>
    <row r="263" spans="4:4">
      <c r="D263" s="51"/>
    </row>
    <row r="264" spans="4:4">
      <c r="D264" s="51"/>
    </row>
    <row r="265" spans="4:4">
      <c r="D265" s="51"/>
    </row>
    <row r="266" spans="4:4">
      <c r="D266" s="51"/>
    </row>
    <row r="267" spans="4:4">
      <c r="D267" s="51"/>
    </row>
    <row r="268" spans="4:4">
      <c r="D268" s="51"/>
    </row>
    <row r="269" spans="4:4">
      <c r="D269" s="51"/>
    </row>
    <row r="270" spans="4:4">
      <c r="D270" s="51"/>
    </row>
    <row r="271" spans="4:4">
      <c r="D271" s="51"/>
    </row>
    <row r="272" spans="4:4">
      <c r="D272" s="51"/>
    </row>
    <row r="273" spans="4:4">
      <c r="D273" s="51"/>
    </row>
    <row r="274" spans="4:4">
      <c r="D274" s="51"/>
    </row>
    <row r="275" spans="4:4">
      <c r="D275" s="51"/>
    </row>
    <row r="276" spans="4:4">
      <c r="D276" s="51"/>
    </row>
    <row r="277" spans="4:4">
      <c r="D277" s="51"/>
    </row>
    <row r="278" spans="4:4">
      <c r="D278" s="51"/>
    </row>
    <row r="279" spans="4:4">
      <c r="D279" s="51"/>
    </row>
    <row r="280" spans="4:4">
      <c r="D280" s="51"/>
    </row>
    <row r="281" spans="4:4">
      <c r="D281" s="51"/>
    </row>
    <row r="282" spans="4:4">
      <c r="D282" s="51"/>
    </row>
    <row r="283" spans="4:4">
      <c r="D283" s="51"/>
    </row>
    <row r="284" spans="4:4">
      <c r="D284" s="51"/>
    </row>
    <row r="285" spans="4:4">
      <c r="D285" s="51"/>
    </row>
    <row r="286" spans="4:4">
      <c r="D286" s="51"/>
    </row>
    <row r="287" spans="4:4">
      <c r="D287" s="51"/>
    </row>
    <row r="288" spans="4:4">
      <c r="D288" s="51"/>
    </row>
    <row r="289" spans="4:4">
      <c r="D289" s="51"/>
    </row>
    <row r="290" spans="4:4">
      <c r="D290" s="51"/>
    </row>
    <row r="291" spans="4:4">
      <c r="D291" s="51"/>
    </row>
    <row r="292" spans="4:4">
      <c r="D292" s="51"/>
    </row>
    <row r="293" spans="4:4">
      <c r="D293" s="51"/>
    </row>
    <row r="294" spans="4:4">
      <c r="D294" s="51"/>
    </row>
    <row r="295" spans="4:4">
      <c r="D295" s="51"/>
    </row>
    <row r="296" spans="4:4">
      <c r="D296" s="51"/>
    </row>
    <row r="297" spans="4:4">
      <c r="D297" s="51"/>
    </row>
    <row r="298" spans="4:4">
      <c r="D298" s="51"/>
    </row>
    <row r="299" spans="4:4">
      <c r="D299" s="51"/>
    </row>
    <row r="300" spans="4:4">
      <c r="D300" s="51"/>
    </row>
    <row r="301" spans="4:4">
      <c r="D301" s="51"/>
    </row>
    <row r="302" spans="4:4">
      <c r="D302" s="51"/>
    </row>
    <row r="303" spans="4:4">
      <c r="D303" s="51"/>
    </row>
    <row r="304" spans="4:4">
      <c r="D304" s="51"/>
    </row>
    <row r="305" spans="4:4">
      <c r="D305" s="51"/>
    </row>
    <row r="306" spans="4:4">
      <c r="D306" s="51"/>
    </row>
    <row r="307" spans="4:4">
      <c r="D307" s="51"/>
    </row>
    <row r="308" spans="4:4">
      <c r="D308" s="51"/>
    </row>
    <row r="309" spans="4:4">
      <c r="D309" s="51"/>
    </row>
    <row r="310" spans="4:4">
      <c r="D310" s="51"/>
    </row>
    <row r="311" spans="4:4">
      <c r="D311" s="51"/>
    </row>
    <row r="312" spans="4:4">
      <c r="D312" s="51"/>
    </row>
    <row r="313" spans="4:4">
      <c r="D313" s="51"/>
    </row>
    <row r="314" spans="4:4">
      <c r="D314" s="51"/>
    </row>
    <row r="315" spans="4:4">
      <c r="D315" s="51"/>
    </row>
    <row r="316" spans="4:4">
      <c r="D316" s="51"/>
    </row>
    <row r="317" spans="4:4">
      <c r="D317" s="51"/>
    </row>
    <row r="318" spans="4:4">
      <c r="D318" s="51"/>
    </row>
    <row r="319" spans="4:4">
      <c r="D319" s="51"/>
    </row>
    <row r="320" spans="4:4">
      <c r="D320" s="51"/>
    </row>
    <row r="321" spans="4:4">
      <c r="D321" s="51"/>
    </row>
    <row r="322" spans="4:4">
      <c r="D322" s="51"/>
    </row>
    <row r="323" spans="4:4">
      <c r="D323" s="51"/>
    </row>
    <row r="324" spans="4:4">
      <c r="D324" s="51"/>
    </row>
    <row r="325" spans="4:4">
      <c r="D325" s="51"/>
    </row>
    <row r="326" spans="4:4">
      <c r="D326" s="51"/>
    </row>
    <row r="327" spans="4:4">
      <c r="D327" s="51"/>
    </row>
    <row r="328" spans="4:4">
      <c r="D328" s="51"/>
    </row>
    <row r="329" spans="4:4">
      <c r="D329" s="51"/>
    </row>
    <row r="330" spans="4:4">
      <c r="D330" s="51"/>
    </row>
    <row r="331" spans="4:4">
      <c r="D331" s="51"/>
    </row>
    <row r="332" spans="4:4">
      <c r="D332" s="51"/>
    </row>
    <row r="333" spans="4:4">
      <c r="D333" s="51"/>
    </row>
    <row r="334" spans="4:4">
      <c r="D334" s="51"/>
    </row>
    <row r="335" spans="4:4">
      <c r="D335" s="51"/>
    </row>
    <row r="336" spans="4:4">
      <c r="D336" s="51"/>
    </row>
    <row r="337" spans="4:4">
      <c r="D337" s="51"/>
    </row>
    <row r="338" spans="4:4">
      <c r="D338" s="51"/>
    </row>
    <row r="339" spans="4:4">
      <c r="D339" s="51"/>
    </row>
    <row r="340" spans="4:4">
      <c r="D340" s="51"/>
    </row>
    <row r="341" spans="4:4">
      <c r="D341" s="51"/>
    </row>
    <row r="342" spans="4:4">
      <c r="D342" s="51"/>
    </row>
    <row r="343" spans="4:4">
      <c r="D343" s="51"/>
    </row>
    <row r="344" spans="4:4">
      <c r="D344" s="51"/>
    </row>
    <row r="345" spans="4:4">
      <c r="D345" s="51"/>
    </row>
    <row r="346" spans="4:4">
      <c r="D346" s="51"/>
    </row>
    <row r="347" spans="4:4">
      <c r="D347" s="51"/>
    </row>
    <row r="348" spans="4:4">
      <c r="D348" s="51"/>
    </row>
    <row r="349" spans="4:4">
      <c r="D349" s="51"/>
    </row>
    <row r="350" spans="4:4">
      <c r="D350" s="51"/>
    </row>
    <row r="351" spans="4:4">
      <c r="D351" s="51"/>
    </row>
    <row r="352" spans="4:4">
      <c r="D352" s="51"/>
    </row>
    <row r="353" spans="4:4">
      <c r="D353" s="51"/>
    </row>
    <row r="354" spans="4:4">
      <c r="D354" s="51"/>
    </row>
    <row r="355" spans="4:4">
      <c r="D355" s="51"/>
    </row>
    <row r="356" spans="4:4">
      <c r="D356" s="51"/>
    </row>
    <row r="357" spans="4:4">
      <c r="D357" s="51"/>
    </row>
    <row r="358" spans="4:4">
      <c r="D358" s="51"/>
    </row>
    <row r="359" spans="4:4">
      <c r="D359" s="51"/>
    </row>
    <row r="360" spans="4:4">
      <c r="D360" s="51"/>
    </row>
    <row r="361" spans="4:4">
      <c r="D361" s="51"/>
    </row>
    <row r="362" spans="4:4">
      <c r="D362" s="51"/>
    </row>
    <row r="363" spans="4:4">
      <c r="D363" s="51"/>
    </row>
    <row r="364" spans="4:4">
      <c r="D364" s="51"/>
    </row>
    <row r="365" spans="4:4">
      <c r="D365" s="51"/>
    </row>
    <row r="366" spans="4:4">
      <c r="D366" s="51"/>
    </row>
    <row r="367" spans="4:4">
      <c r="D367" s="51"/>
    </row>
    <row r="368" spans="4:4">
      <c r="D368" s="51"/>
    </row>
    <row r="369" spans="4:4">
      <c r="D369" s="51"/>
    </row>
    <row r="370" spans="4:4">
      <c r="D370" s="51"/>
    </row>
    <row r="371" spans="4:4">
      <c r="D371" s="51"/>
    </row>
    <row r="372" spans="4:4">
      <c r="D372" s="51"/>
    </row>
    <row r="373" spans="4:4">
      <c r="D373" s="51"/>
    </row>
    <row r="374" spans="4:4">
      <c r="D374" s="51"/>
    </row>
    <row r="375" spans="4:4">
      <c r="D375" s="51"/>
    </row>
    <row r="376" spans="4:4">
      <c r="D376" s="51"/>
    </row>
    <row r="377" spans="4:4">
      <c r="D377" s="51"/>
    </row>
    <row r="378" spans="4:4">
      <c r="D378" s="51"/>
    </row>
    <row r="379" spans="4:4">
      <c r="D379" s="51"/>
    </row>
    <row r="380" spans="4:4">
      <c r="D380" s="51"/>
    </row>
    <row r="381" spans="4:4">
      <c r="D381" s="51"/>
    </row>
    <row r="382" spans="4:4">
      <c r="D382" s="51"/>
    </row>
    <row r="383" spans="4:4">
      <c r="D383" s="51"/>
    </row>
    <row r="384" spans="4:4">
      <c r="D384" s="51"/>
    </row>
    <row r="385" spans="4:4">
      <c r="D385" s="51"/>
    </row>
    <row r="386" spans="4:4">
      <c r="D386" s="51"/>
    </row>
    <row r="387" spans="4:4">
      <c r="D387" s="51"/>
    </row>
    <row r="388" spans="4:4">
      <c r="D388" s="51"/>
    </row>
    <row r="389" spans="4:4">
      <c r="D389" s="51"/>
    </row>
    <row r="390" spans="4:4">
      <c r="D390" s="51"/>
    </row>
    <row r="391" spans="4:4">
      <c r="D391" s="51"/>
    </row>
    <row r="392" spans="4:4">
      <c r="D392" s="51"/>
    </row>
    <row r="393" spans="4:4">
      <c r="D393" s="51"/>
    </row>
    <row r="394" spans="4:4">
      <c r="D394" s="51"/>
    </row>
    <row r="395" spans="4:4">
      <c r="D395" s="51"/>
    </row>
    <row r="396" spans="4:4">
      <c r="D396" s="51"/>
    </row>
    <row r="397" spans="4:4">
      <c r="D397" s="51"/>
    </row>
    <row r="398" spans="4:4">
      <c r="D398" s="51"/>
    </row>
    <row r="399" spans="4:4">
      <c r="D399" s="51"/>
    </row>
    <row r="400" spans="4:4">
      <c r="D400" s="51"/>
    </row>
    <row r="401" spans="4:4">
      <c r="D401" s="51"/>
    </row>
    <row r="402" spans="4:4">
      <c r="D402" s="51"/>
    </row>
    <row r="403" spans="4:4">
      <c r="D403" s="51"/>
    </row>
    <row r="404" spans="4:4">
      <c r="D404" s="51"/>
    </row>
    <row r="405" spans="4:4">
      <c r="D405" s="51"/>
    </row>
    <row r="406" spans="4:4">
      <c r="D406" s="51"/>
    </row>
    <row r="407" spans="4:4">
      <c r="D407" s="51"/>
    </row>
    <row r="408" spans="4:4">
      <c r="D408" s="51"/>
    </row>
    <row r="409" spans="4:4">
      <c r="D409" s="51"/>
    </row>
    <row r="410" spans="4:4">
      <c r="D410" s="51"/>
    </row>
    <row r="411" spans="4:4">
      <c r="D411" s="51"/>
    </row>
    <row r="412" spans="4:4">
      <c r="D412" s="51"/>
    </row>
    <row r="413" spans="4:4">
      <c r="D413" s="51"/>
    </row>
    <row r="414" spans="4:4">
      <c r="D414" s="51"/>
    </row>
    <row r="415" spans="4:4">
      <c r="D415" s="51"/>
    </row>
    <row r="416" spans="4:4">
      <c r="D416" s="51"/>
    </row>
    <row r="417" spans="4:4">
      <c r="D417" s="51"/>
    </row>
    <row r="418" spans="4:4">
      <c r="D418" s="51"/>
    </row>
    <row r="419" spans="4:4">
      <c r="D419" s="51"/>
    </row>
    <row r="420" spans="4:4">
      <c r="D420" s="51"/>
    </row>
    <row r="421" spans="4:4">
      <c r="D421" s="51"/>
    </row>
    <row r="422" spans="4:4">
      <c r="D422" s="51"/>
    </row>
    <row r="423" spans="4:4">
      <c r="D423" s="51"/>
    </row>
    <row r="424" spans="4:4">
      <c r="D424" s="51"/>
    </row>
    <row r="425" spans="4:4">
      <c r="D425" s="51"/>
    </row>
    <row r="426" spans="4:4">
      <c r="D426" s="51"/>
    </row>
    <row r="427" spans="4:4">
      <c r="D427" s="51"/>
    </row>
    <row r="428" spans="4:4">
      <c r="D428" s="51"/>
    </row>
    <row r="429" spans="4:4">
      <c r="D429" s="51"/>
    </row>
    <row r="430" spans="4:4">
      <c r="D430" s="51"/>
    </row>
    <row r="431" spans="4:4">
      <c r="D431" s="51"/>
    </row>
    <row r="432" spans="4:4">
      <c r="D432" s="51"/>
    </row>
    <row r="433" spans="4:4">
      <c r="D433" s="51"/>
    </row>
    <row r="434" spans="4:4">
      <c r="D434" s="51"/>
    </row>
    <row r="435" spans="4:4">
      <c r="D435" s="51"/>
    </row>
    <row r="436" spans="4:4">
      <c r="D436" s="51"/>
    </row>
    <row r="437" spans="4:4">
      <c r="D437" s="51"/>
    </row>
    <row r="438" spans="4:4">
      <c r="D438" s="51"/>
    </row>
    <row r="439" spans="4:4">
      <c r="D439" s="51"/>
    </row>
    <row r="440" spans="4:4">
      <c r="D440" s="51"/>
    </row>
    <row r="441" spans="4:4">
      <c r="D441" s="51"/>
    </row>
    <row r="442" spans="4:4">
      <c r="D442" s="51"/>
    </row>
    <row r="443" spans="4:4">
      <c r="D443" s="51"/>
    </row>
    <row r="444" spans="4:4">
      <c r="D444" s="51"/>
    </row>
    <row r="445" spans="4:4">
      <c r="D445" s="51"/>
    </row>
    <row r="446" spans="4:4">
      <c r="D446" s="51"/>
    </row>
    <row r="447" spans="4:4">
      <c r="D447" s="51"/>
    </row>
    <row r="448" spans="4:4">
      <c r="D448" s="51"/>
    </row>
    <row r="449" spans="4:4">
      <c r="D449" s="51"/>
    </row>
    <row r="450" spans="4:4">
      <c r="D450" s="51"/>
    </row>
    <row r="451" spans="4:4">
      <c r="D451" s="51"/>
    </row>
    <row r="452" spans="4:4">
      <c r="D452" s="51"/>
    </row>
    <row r="453" spans="4:4">
      <c r="D453" s="51"/>
    </row>
    <row r="454" spans="4:4">
      <c r="D454" s="51"/>
    </row>
    <row r="455" spans="4:4">
      <c r="D455" s="51"/>
    </row>
    <row r="456" spans="4:4">
      <c r="D456" s="51"/>
    </row>
    <row r="457" spans="4:4">
      <c r="D457" s="51"/>
    </row>
    <row r="458" spans="4:4">
      <c r="D458" s="51"/>
    </row>
    <row r="459" spans="4:4">
      <c r="D459" s="51"/>
    </row>
    <row r="460" spans="4:4">
      <c r="D460" s="51"/>
    </row>
    <row r="461" spans="4:4">
      <c r="D461" s="51"/>
    </row>
    <row r="462" spans="4:4">
      <c r="D462" s="51"/>
    </row>
    <row r="463" spans="4:4">
      <c r="D463" s="51"/>
    </row>
    <row r="464" spans="4:4">
      <c r="D464" s="51"/>
    </row>
    <row r="465" spans="4:4">
      <c r="D465" s="51"/>
    </row>
    <row r="466" spans="4:4">
      <c r="D466" s="51"/>
    </row>
    <row r="467" spans="4:4">
      <c r="D467" s="51"/>
    </row>
    <row r="468" spans="4:4">
      <c r="D468" s="51"/>
    </row>
    <row r="469" spans="4:4">
      <c r="D469" s="51"/>
    </row>
    <row r="470" spans="4:4">
      <c r="D470" s="51"/>
    </row>
    <row r="471" spans="4:4">
      <c r="D471" s="51"/>
    </row>
    <row r="472" spans="4:4">
      <c r="D472" s="51"/>
    </row>
    <row r="473" spans="4:4">
      <c r="D473" s="51"/>
    </row>
    <row r="474" spans="4:4">
      <c r="D474" s="51"/>
    </row>
    <row r="475" spans="4:4">
      <c r="D475" s="51"/>
    </row>
    <row r="476" spans="4:4">
      <c r="D476" s="51"/>
    </row>
    <row r="477" spans="4:4">
      <c r="D477" s="51"/>
    </row>
    <row r="478" spans="4:4">
      <c r="D478" s="51"/>
    </row>
    <row r="479" spans="4:4">
      <c r="D479" s="51"/>
    </row>
    <row r="480" spans="4:4">
      <c r="D480" s="51"/>
    </row>
    <row r="481" spans="4:4">
      <c r="D481" s="51"/>
    </row>
    <row r="482" spans="4:4">
      <c r="D482" s="51"/>
    </row>
    <row r="483" spans="4:4">
      <c r="D483" s="51"/>
    </row>
    <row r="484" spans="4:4">
      <c r="D484" s="51"/>
    </row>
    <row r="485" spans="4:4">
      <c r="D485" s="51"/>
    </row>
    <row r="486" spans="4:4">
      <c r="D486" s="51"/>
    </row>
    <row r="487" spans="4:4">
      <c r="D487" s="51"/>
    </row>
    <row r="488" spans="4:4">
      <c r="D488" s="51"/>
    </row>
    <row r="489" spans="4:4">
      <c r="D489" s="51"/>
    </row>
    <row r="490" spans="4:4">
      <c r="D490" s="51"/>
    </row>
    <row r="491" spans="4:4">
      <c r="D491" s="51"/>
    </row>
    <row r="492" spans="4:4">
      <c r="D492" s="51"/>
    </row>
    <row r="493" spans="4:4">
      <c r="D493" s="51"/>
    </row>
    <row r="494" spans="4:4">
      <c r="D494" s="51"/>
    </row>
    <row r="495" spans="4:4">
      <c r="D495" s="51"/>
    </row>
    <row r="496" spans="4:4">
      <c r="D496" s="51"/>
    </row>
    <row r="497" spans="4:4">
      <c r="D497" s="51"/>
    </row>
    <row r="498" spans="4:4">
      <c r="D498" s="51"/>
    </row>
    <row r="499" spans="4:4">
      <c r="D499" s="51"/>
    </row>
    <row r="500" spans="4:4">
      <c r="D500" s="51"/>
    </row>
    <row r="501" spans="4:4">
      <c r="D501" s="51"/>
    </row>
    <row r="502" spans="4:4">
      <c r="D502" s="51"/>
    </row>
    <row r="503" spans="4:4">
      <c r="D503" s="51"/>
    </row>
    <row r="504" spans="4:4">
      <c r="D504" s="51"/>
    </row>
    <row r="505" spans="4:4">
      <c r="D505" s="51"/>
    </row>
    <row r="506" spans="4:4">
      <c r="D506" s="51"/>
    </row>
    <row r="507" spans="4:4">
      <c r="D507" s="51"/>
    </row>
    <row r="508" spans="4:4">
      <c r="D508" s="51"/>
    </row>
    <row r="509" spans="4:4">
      <c r="D509" s="51"/>
    </row>
    <row r="510" spans="4:4">
      <c r="D510" s="51"/>
    </row>
    <row r="511" spans="4:4">
      <c r="D511" s="51"/>
    </row>
    <row r="512" spans="4:4">
      <c r="D512" s="51"/>
    </row>
    <row r="513" spans="4:4">
      <c r="D513" s="51"/>
    </row>
    <row r="514" spans="4:4">
      <c r="D514" s="51"/>
    </row>
    <row r="515" spans="4:4">
      <c r="D515" s="51"/>
    </row>
    <row r="516" spans="4:4">
      <c r="D516" s="51"/>
    </row>
    <row r="517" spans="4:4">
      <c r="D517" s="51"/>
    </row>
    <row r="518" spans="4:4">
      <c r="D518" s="51"/>
    </row>
    <row r="519" spans="4:4">
      <c r="D519" s="51"/>
    </row>
    <row r="520" spans="4:4">
      <c r="D520" s="51"/>
    </row>
    <row r="521" spans="4:4">
      <c r="D521" s="51"/>
    </row>
    <row r="522" spans="4:4">
      <c r="D522" s="51"/>
    </row>
    <row r="523" spans="4:4">
      <c r="D523" s="51"/>
    </row>
    <row r="524" spans="4:4">
      <c r="D524" s="51"/>
    </row>
    <row r="525" spans="4:4">
      <c r="D525" s="51"/>
    </row>
    <row r="526" spans="4:4">
      <c r="D526" s="51"/>
    </row>
    <row r="527" spans="4:4">
      <c r="D527" s="51"/>
    </row>
    <row r="528" spans="4:4">
      <c r="D528" s="51"/>
    </row>
    <row r="529" spans="4:4">
      <c r="D529" s="51"/>
    </row>
    <row r="530" spans="4:4">
      <c r="D530" s="51"/>
    </row>
    <row r="531" spans="4:4">
      <c r="D531" s="51"/>
    </row>
    <row r="532" spans="4:4">
      <c r="D532" s="51"/>
    </row>
    <row r="533" spans="4:4">
      <c r="D533" s="51"/>
    </row>
    <row r="534" spans="4:4">
      <c r="D534" s="51"/>
    </row>
    <row r="535" spans="4:4">
      <c r="D535" s="51"/>
    </row>
    <row r="536" spans="4:4">
      <c r="D536" s="51"/>
    </row>
    <row r="537" spans="4:4">
      <c r="D537" s="51"/>
    </row>
    <row r="538" spans="4:4">
      <c r="D538" s="51"/>
    </row>
    <row r="539" spans="4:4">
      <c r="D539" s="51"/>
    </row>
    <row r="540" spans="4:4">
      <c r="D540" s="51"/>
    </row>
    <row r="541" spans="4:4">
      <c r="D541" s="51"/>
    </row>
    <row r="542" spans="4:4">
      <c r="D542" s="51"/>
    </row>
    <row r="543" spans="4:4">
      <c r="D543" s="51"/>
    </row>
    <row r="544" spans="4:4">
      <c r="D544" s="51"/>
    </row>
    <row r="545" spans="4:4">
      <c r="D545" s="51"/>
    </row>
    <row r="546" spans="4:4">
      <c r="D546" s="51"/>
    </row>
    <row r="547" spans="4:4">
      <c r="D547" s="51"/>
    </row>
    <row r="548" spans="4:4">
      <c r="D548" s="51"/>
    </row>
    <row r="549" spans="4:4">
      <c r="D549" s="51"/>
    </row>
    <row r="550" spans="4:4">
      <c r="D550" s="51"/>
    </row>
    <row r="551" spans="4:4">
      <c r="D551" s="51"/>
    </row>
    <row r="552" spans="4:4">
      <c r="D552" s="51"/>
    </row>
    <row r="553" spans="4:4">
      <c r="D553" s="51"/>
    </row>
    <row r="554" spans="4:4">
      <c r="D554" s="51"/>
    </row>
    <row r="555" spans="4:4">
      <c r="D555" s="51"/>
    </row>
    <row r="556" spans="4:4">
      <c r="D556" s="51"/>
    </row>
    <row r="557" spans="4:4">
      <c r="D557" s="51"/>
    </row>
    <row r="558" spans="4:4">
      <c r="D558" s="51"/>
    </row>
    <row r="559" spans="4:4">
      <c r="D559" s="51"/>
    </row>
    <row r="560" spans="4:4">
      <c r="D560" s="51"/>
    </row>
    <row r="561" spans="4:4">
      <c r="D561" s="51"/>
    </row>
    <row r="562" spans="4:4">
      <c r="D562" s="51"/>
    </row>
    <row r="563" spans="4:4">
      <c r="D563" s="51"/>
    </row>
    <row r="564" spans="4:4">
      <c r="D564" s="51"/>
    </row>
    <row r="565" spans="4:4">
      <c r="D565" s="51"/>
    </row>
    <row r="566" spans="4:4">
      <c r="D566" s="51"/>
    </row>
    <row r="567" spans="4:4">
      <c r="D567" s="51"/>
    </row>
    <row r="568" spans="4:4">
      <c r="D568" s="51"/>
    </row>
    <row r="569" spans="4:4">
      <c r="D569" s="51"/>
    </row>
    <row r="570" spans="4:4">
      <c r="D570" s="51"/>
    </row>
    <row r="571" spans="4:4">
      <c r="D571" s="51"/>
    </row>
    <row r="572" spans="4:4">
      <c r="D572" s="51"/>
    </row>
    <row r="573" spans="4:4">
      <c r="D573" s="51"/>
    </row>
    <row r="574" spans="4:4">
      <c r="D574" s="51"/>
    </row>
    <row r="575" spans="4:4">
      <c r="D575" s="51"/>
    </row>
    <row r="576" spans="4:4">
      <c r="D576" s="51"/>
    </row>
    <row r="577" spans="4:4">
      <c r="D577" s="51"/>
    </row>
    <row r="578" spans="4:4">
      <c r="D578" s="51"/>
    </row>
    <row r="579" spans="4:4">
      <c r="D579" s="51"/>
    </row>
    <row r="580" spans="4:4">
      <c r="D580" s="51"/>
    </row>
    <row r="581" spans="4:4">
      <c r="D581" s="51"/>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3:V49"/>
  <sheetViews>
    <sheetView topLeftCell="H1" workbookViewId="0"/>
  </sheetViews>
  <sheetFormatPr defaultRowHeight="15"/>
  <cols>
    <col min="6" max="6" width="43.5703125" style="2" customWidth="1"/>
    <col min="11" max="14" width="15.85546875" style="21" customWidth="1"/>
    <col min="15" max="15" width="10.140625" bestFit="1" customWidth="1"/>
  </cols>
  <sheetData>
    <row r="3" spans="1:22">
      <c r="A3" s="62"/>
      <c r="B3" s="62" t="str">
        <f>FIRE0501!A3</f>
        <v>Total fire-related fatalities</v>
      </c>
      <c r="C3" s="62"/>
      <c r="D3" s="62"/>
      <c r="E3" s="62"/>
      <c r="F3" s="63"/>
      <c r="G3" s="62"/>
      <c r="H3" s="62"/>
      <c r="I3" s="62"/>
      <c r="J3" s="62"/>
      <c r="K3" s="64"/>
      <c r="L3" s="64" t="s">
        <v>109</v>
      </c>
      <c r="M3" s="64"/>
      <c r="N3" s="64"/>
      <c r="O3" s="62"/>
      <c r="P3" s="62"/>
      <c r="Q3" s="62"/>
      <c r="R3" s="62"/>
      <c r="S3" s="62"/>
      <c r="T3" s="62"/>
      <c r="U3" s="62"/>
      <c r="V3" s="62"/>
    </row>
    <row r="4" spans="1:22">
      <c r="A4" s="62" t="s">
        <v>110</v>
      </c>
      <c r="B4" s="62" t="s">
        <v>45</v>
      </c>
      <c r="C4" s="62" t="s">
        <v>98</v>
      </c>
      <c r="D4" s="62" t="s">
        <v>99</v>
      </c>
      <c r="E4" s="62" t="s">
        <v>97</v>
      </c>
      <c r="F4" s="63" t="s">
        <v>45</v>
      </c>
      <c r="G4" s="62" t="s">
        <v>98</v>
      </c>
      <c r="H4" s="62" t="s">
        <v>99</v>
      </c>
      <c r="I4" s="62" t="s">
        <v>97</v>
      </c>
      <c r="J4" s="62"/>
      <c r="K4" s="65" t="s">
        <v>45</v>
      </c>
      <c r="L4" s="65" t="s">
        <v>98</v>
      </c>
      <c r="M4" s="65" t="s">
        <v>99</v>
      </c>
      <c r="N4" s="66" t="s">
        <v>97</v>
      </c>
      <c r="O4" s="67" t="s">
        <v>111</v>
      </c>
      <c r="P4" s="62"/>
      <c r="Q4" s="62"/>
      <c r="R4" s="62"/>
      <c r="S4" s="62"/>
      <c r="T4" s="62"/>
      <c r="U4" s="62"/>
      <c r="V4" s="62"/>
    </row>
    <row r="5" spans="1:22">
      <c r="A5" s="62" t="s">
        <v>66</v>
      </c>
      <c r="B5" s="63" cm="1">
        <f t="array" ref="B5">IF($B$3="Total non-fatal casualties",IF(SUMPRODUCT(('Data - victims'!$A$2:$A$39821=B$4)*('Data - victims'!$B$2:$B$39821=$A5)*('Data - victims'!$C$2:$C$39821="Total non-fatal casualties")*('Data - victims'!$D$2:$D$39821))+SUMPRODUCT(('Data - victims'!$A$2:$A$39821=B$4)*('Data - victims'!$B$2:$B$39821=$A5)*('Data - victims'!$C$2:$C$39821="Hospital severe")*('Data - victims'!$D$2:$D$39821))+SUMPRODUCT(('Data - victims'!$A$2:$A$39821=B$4)*('Data - victims'!$B$2:$B$39821=$A5)*('Data - victims'!$C$2:$C$39821="Hospital slight")*('Data - victims'!$D$2:$D$39821))+SUMPRODUCT(('Data - victims'!$A$2:$A$39821=B$4)*('Data - victims'!$B$2:$B$39821=$A5)*('Data - victims'!$C$2:$C$39821="First aid")*('Data - victims'!$D$2:$D$39821))+SUMPRODUCT(('Data - victims'!$A$2:$A$39821=B$4)*('Data - victims'!$B$2:$B$39821=$A5)*('Data - victims'!$C$2:$C$39821="Precautionary checks")*('Data - victims'!$D$2:$D$39821))=0,"..",SUMPRODUCT(('Data - victims'!$A$2:$A$39821=B$4)*('Data - victims'!$B$2:$B$39821=$A5)*('Data - victims'!$C$2:$C$39821="Total non-fatal casualties")*('Data - victims'!$D$2:$D$39821))+SUMPRODUCT(('Data - victims'!$A$2:$A$39821=B$4)*('Data - victims'!$B$2:$B$39821=$A5)*('Data - victims'!$C$2:$C$39821="Hospital severe")*('Data - victims'!$D$2:$D$39821))+SUMPRODUCT(('Data - victims'!$A$2:$A$39821=B$4)*('Data - victims'!$B$2:$B$39821=$A5)*('Data - victims'!$C$2:$C$39821="Hospital slight")*('Data - victims'!$D$2:$D$39821))+SUMPRODUCT(('Data - victims'!$A$2:$A$39821=B$4)*('Data - victims'!$B$2:$B$39821=$A5)*('Data - victims'!$C$2:$C$39821="First aid")*('Data - victims'!$D$2:$D$39821))+SUMPRODUCT(('Data - victims'!$A$2:$A$39821=B$4)*('Data - victims'!$B$2:$B$39821=$A5)*('Data - victims'!$C$2:$C$39821="Precautionary checks")*('Data - victims'!$D$2:$D$39821))),IF($B$3="Total casualties requiring hospital treatment",IF(SUMPRODUCT(('Data - victims'!$A$2:$A$39821=B$4)*('Data - victims'!$B$2:$B$39821=$A5)*('Data - victims'!$C$2:$C$39821="Total casualties requiring hospital treatment")*('Data - victims'!$D$2:$D$39821))+SUMPRODUCT(('Data - victims'!$A$2:$A$39821=B$4)*('Data - victims'!$B$2:$B$39821=$A5)*('Data - victims'!$C$2:$C$39821="Hospital severe")*('Data - victims'!$D$2:$D$39821))+SUMPRODUCT(('Data - victims'!$A$2:$A$39821=B$4)*('Data - victims'!$B$2:$B$39821=$A5)*('Data - victims'!$C$2:$C$39821="Hospital slight")*('Data - victims'!$D$2:$D$39821))=0,"..",SUMPRODUCT(('Data - victims'!$A$2:$A$39821=B$4)*('Data - victims'!$B$2:$B$39821=$A5)*('Data - victims'!$C$2:$C$39821="Total casualties requiring hospital treatment")*('Data - victims'!$D$2:$D$39821))+SUMPRODUCT(('Data - victims'!$A$2:$A$39821=B$4)*('Data - victims'!$B$2:$B$39821=$A5)*('Data - victims'!$C$2:$C$39821="Hospital severe")*('Data - victims'!$D$2:$D$39821))+SUMPRODUCT(('Data - victims'!$A$2:$A$39821=B$4)*('Data - victims'!$B$2:$B$39821=$A5)*('Data - victims'!$C$2:$C$39821="Hospital slight")*('Data - victims'!$D$2:$D$39821))),IF(SUMPRODUCT(('Data - victims'!$A$2:$A$39821=B$4)*('Data - victims'!$B$2:$B$39821=$A5)*('Data - victims'!$C$2:$C$39821=$B$3)*('Data - victims'!$D$2:$D$39821))=0,"..",SUMPRODUCT(('Data - victims'!$A$2:$A$39821=B$4)*('Data - victims'!$B$2:$B$39821=$A5)*('Data - victims'!$C$2:$C$39821=$B$3)*('Data - victims'!$D$2:$D$39821)))))</f>
        <v>755</v>
      </c>
      <c r="C5" s="63" t="str" cm="1">
        <f t="array" ref="C5">IF($B$3="Total non-fatal casualties",IF(SUMPRODUCT(('Data - victims'!$A$2:$A$39821=C$4)*('Data - victims'!$B$2:$B$39821=$A5)*('Data - victims'!$C$2:$C$39821="Total non-fatal casualties")*('Data - victims'!$D$2:$D$39821))+SUMPRODUCT(('Data - victims'!$A$2:$A$39821=C$4)*('Data - victims'!$B$2:$B$39821=$A5)*('Data - victims'!$C$2:$C$39821="Hospital severe")*('Data - victims'!$D$2:$D$39821))+SUMPRODUCT(('Data - victims'!$A$2:$A$39821=C$4)*('Data - victims'!$B$2:$B$39821=$A5)*('Data - victims'!$C$2:$C$39821="Hospital slight")*('Data - victims'!$D$2:$D$39821))+SUMPRODUCT(('Data - victims'!$A$2:$A$39821=C$4)*('Data - victims'!$B$2:$B$39821=$A5)*('Data - victims'!$C$2:$C$39821="First aid")*('Data - victims'!$D$2:$D$39821))+SUMPRODUCT(('Data - victims'!$A$2:$A$39821=C$4)*('Data - victims'!$B$2:$B$39821=$A5)*('Data - victims'!$C$2:$C$39821="Precautionary checks")*('Data - victims'!$D$2:$D$39821))=0,"..",SUMPRODUCT(('Data - victims'!$A$2:$A$39821=C$4)*('Data - victims'!$B$2:$B$39821=$A5)*('Data - victims'!$C$2:$C$39821="Total non-fatal casualties")*('Data - victims'!$D$2:$D$39821))+SUMPRODUCT(('Data - victims'!$A$2:$A$39821=C$4)*('Data - victims'!$B$2:$B$39821=$A5)*('Data - victims'!$C$2:$C$39821="Hospital severe")*('Data - victims'!$D$2:$D$39821))+SUMPRODUCT(('Data - victims'!$A$2:$A$39821=C$4)*('Data - victims'!$B$2:$B$39821=$A5)*('Data - victims'!$C$2:$C$39821="Hospital slight")*('Data - victims'!$D$2:$D$39821))+SUMPRODUCT(('Data - victims'!$A$2:$A$39821=C$4)*('Data - victims'!$B$2:$B$39821=$A5)*('Data - victims'!$C$2:$C$39821="First aid")*('Data - victims'!$D$2:$D$39821))+SUMPRODUCT(('Data - victims'!$A$2:$A$39821=C$4)*('Data - victims'!$B$2:$B$39821=$A5)*('Data - victims'!$C$2:$C$39821="Precautionary checks")*('Data - victims'!$D$2:$D$39821))),IF($B$3="Total casualties requiring hospital treatment",IF(SUMPRODUCT(('Data - victims'!$A$2:$A$39821=C$4)*('Data - victims'!$B$2:$B$39821=$A5)*('Data - victims'!$C$2:$C$39821="Total casualties requiring hospital treatment")*('Data - victims'!$D$2:$D$39821))+SUMPRODUCT(('Data - victims'!$A$2:$A$39821=C$4)*('Data - victims'!$B$2:$B$39821=$A5)*('Data - victims'!$C$2:$C$39821="Hospital severe")*('Data - victims'!$D$2:$D$39821))+SUMPRODUCT(('Data - victims'!$A$2:$A$39821=C$4)*('Data - victims'!$B$2:$B$39821=$A5)*('Data - victims'!$C$2:$C$39821="Hospital slight")*('Data - victims'!$D$2:$D$39821))=0,"..",SUMPRODUCT(('Data - victims'!$A$2:$A$39821=C$4)*('Data - victims'!$B$2:$B$39821=$A5)*('Data - victims'!$C$2:$C$39821="Total casualties requiring hospital treatment")*('Data - victims'!$D$2:$D$39821))+SUMPRODUCT(('Data - victims'!$A$2:$A$39821=C$4)*('Data - victims'!$B$2:$B$39821=$A5)*('Data - victims'!$C$2:$C$39821="Hospital severe")*('Data - victims'!$D$2:$D$39821))+SUMPRODUCT(('Data - victims'!$A$2:$A$39821=C$4)*('Data - victims'!$B$2:$B$39821=$A5)*('Data - victims'!$C$2:$C$39821="Hospital slight")*('Data - victims'!$D$2:$D$39821))),IF(SUMPRODUCT(('Data - victims'!$A$2:$A$39821=C$4)*('Data - victims'!$B$2:$B$39821=$A5)*('Data - victims'!$C$2:$C$39821=$B$3)*('Data - victims'!$D$2:$D$39821))=0,"..",SUMPRODUCT(('Data - victims'!$A$2:$A$39821=C$4)*('Data - victims'!$B$2:$B$39821=$A5)*('Data - victims'!$C$2:$C$39821=$B$3)*('Data - victims'!$D$2:$D$39821)))))</f>
        <v>..</v>
      </c>
      <c r="D5" s="63" t="str" cm="1">
        <f t="array" ref="D5">IF($B$3="Total non-fatal casualties",IF(SUMPRODUCT(('Data - victims'!$A$2:$A$39821=D$4)*('Data - victims'!$B$2:$B$39821=$A5)*('Data - victims'!$C$2:$C$39821="Total non-fatal casualties")*('Data - victims'!$D$2:$D$39821))+SUMPRODUCT(('Data - victims'!$A$2:$A$39821=D$4)*('Data - victims'!$B$2:$B$39821=$A5)*('Data - victims'!$C$2:$C$39821="Hospital severe")*('Data - victims'!$D$2:$D$39821))+SUMPRODUCT(('Data - victims'!$A$2:$A$39821=D$4)*('Data - victims'!$B$2:$B$39821=$A5)*('Data - victims'!$C$2:$C$39821="Hospital slight")*('Data - victims'!$D$2:$D$39821))+SUMPRODUCT(('Data - victims'!$A$2:$A$39821=D$4)*('Data - victims'!$B$2:$B$39821=$A5)*('Data - victims'!$C$2:$C$39821="First aid")*('Data - victims'!$D$2:$D$39821))+SUMPRODUCT(('Data - victims'!$A$2:$A$39821=D$4)*('Data - victims'!$B$2:$B$39821=$A5)*('Data - victims'!$C$2:$C$39821="Precautionary checks")*('Data - victims'!$D$2:$D$39821))=0,"..",SUMPRODUCT(('Data - victims'!$A$2:$A$39821=D$4)*('Data - victims'!$B$2:$B$39821=$A5)*('Data - victims'!$C$2:$C$39821="Total non-fatal casualties")*('Data - victims'!$D$2:$D$39821))+SUMPRODUCT(('Data - victims'!$A$2:$A$39821=D$4)*('Data - victims'!$B$2:$B$39821=$A5)*('Data - victims'!$C$2:$C$39821="Hospital severe")*('Data - victims'!$D$2:$D$39821))+SUMPRODUCT(('Data - victims'!$A$2:$A$39821=D$4)*('Data - victims'!$B$2:$B$39821=$A5)*('Data - victims'!$C$2:$C$39821="Hospital slight")*('Data - victims'!$D$2:$D$39821))+SUMPRODUCT(('Data - victims'!$A$2:$A$39821=D$4)*('Data - victims'!$B$2:$B$39821=$A5)*('Data - victims'!$C$2:$C$39821="First aid")*('Data - victims'!$D$2:$D$39821))+SUMPRODUCT(('Data - victims'!$A$2:$A$39821=D$4)*('Data - victims'!$B$2:$B$39821=$A5)*('Data - victims'!$C$2:$C$39821="Precautionary checks")*('Data - victims'!$D$2:$D$39821))),IF($B$3="Total casualties requiring hospital treatment",IF(SUMPRODUCT(('Data - victims'!$A$2:$A$39821=D$4)*('Data - victims'!$B$2:$B$39821=$A5)*('Data - victims'!$C$2:$C$39821="Total casualties requiring hospital treatment")*('Data - victims'!$D$2:$D$39821))+SUMPRODUCT(('Data - victims'!$A$2:$A$39821=D$4)*('Data - victims'!$B$2:$B$39821=$A5)*('Data - victims'!$C$2:$C$39821="Hospital severe")*('Data - victims'!$D$2:$D$39821))+SUMPRODUCT(('Data - victims'!$A$2:$A$39821=D$4)*('Data - victims'!$B$2:$B$39821=$A5)*('Data - victims'!$C$2:$C$39821="Hospital slight")*('Data - victims'!$D$2:$D$39821))=0,"..",SUMPRODUCT(('Data - victims'!$A$2:$A$39821=D$4)*('Data - victims'!$B$2:$B$39821=$A5)*('Data - victims'!$C$2:$C$39821="Total casualties requiring hospital treatment")*('Data - victims'!$D$2:$D$39821))+SUMPRODUCT(('Data - victims'!$A$2:$A$39821=D$4)*('Data - victims'!$B$2:$B$39821=$A5)*('Data - victims'!$C$2:$C$39821="Hospital severe")*('Data - victims'!$D$2:$D$39821))+SUMPRODUCT(('Data - victims'!$A$2:$A$39821=D$4)*('Data - victims'!$B$2:$B$39821=$A5)*('Data - victims'!$C$2:$C$39821="Hospital slight")*('Data - victims'!$D$2:$D$39821))),IF(SUMPRODUCT(('Data - victims'!$A$2:$A$39821=D$4)*('Data - victims'!$B$2:$B$39821=$A5)*('Data - victims'!$C$2:$C$39821=$B$3)*('Data - victims'!$D$2:$D$39821))=0,"..",SUMPRODUCT(('Data - victims'!$A$2:$A$39821=D$4)*('Data - victims'!$B$2:$B$39821=$A5)*('Data - victims'!$C$2:$C$39821=$B$3)*('Data - victims'!$D$2:$D$39821)))))</f>
        <v>..</v>
      </c>
      <c r="E5" s="63" cm="1">
        <f t="array" ref="E5">IF(SUMPRODUCT(('Data - victims'!$A$2:$A$39821=E$4)*('Data - victims'!$B$2:$B$39821=$A5)*('Data - victims'!$C$2:$C$39821=$B$3)*('Data - victims'!$D$2:$D$39821))=0,IF(OR(B5="..",C5="..",D5=".."),"..",IF(B5+C5+D5=0,"..",B5+C5+D5)),SUMPRODUCT(('Data - victims'!$A$2:$A$39821=E$4)*('Data - victims'!$B$2:$B$39821=$A5)*('Data - victims'!$C$2:$C$39821=$B$3)*('Data - victims'!$D$2:$D$39821)))</f>
        <v>937</v>
      </c>
      <c r="F5" s="68">
        <f>IF(OR(B5="..",K5=".."),"..",ROUND(1000000*(B5/K5),0))</f>
        <v>16</v>
      </c>
      <c r="G5" s="68" t="str">
        <f>IF(OR(C5="..",L5=".."),"..",ROUND(1000000*(C5/L5),0))</f>
        <v>..</v>
      </c>
      <c r="H5" s="68" t="str">
        <f>IF(OR(D5="..",M5=".."),"..",ROUND(1000000*(D5/M5),0))</f>
        <v>..</v>
      </c>
      <c r="I5" s="68">
        <f>IF(OR(E5="..",N5=".."),"..",ROUND(1000000*(E5/N5),0))</f>
        <v>17</v>
      </c>
      <c r="J5" s="62"/>
      <c r="K5" s="69" cm="1">
        <f t="array" ref="K5">IF(SUMPRODUCT(('Data - population'!$B$2:$B$2784=$A5)*('Data - population'!$C$2:$C$2784=K$4)*('Data - population'!$D$2:$D$2784)),SUMPRODUCT(('Data - population'!$B$2:$B$2784=$A5)*('Data - population'!$C$2:$C$2784=K$4)*('Data - population'!$D$2:$D$2784)),"..")</f>
        <v>46820800</v>
      </c>
      <c r="L5" s="69" cm="1">
        <f t="array" ref="L5">IF(SUMPRODUCT(('Data - population'!$B$2:$B$2784=$A5)*('Data - population'!$C$2:$C$2784=L$4)*('Data - population'!$D$2:$D$2784)),SUMPRODUCT(('Data - population'!$B$2:$B$2784=$A5)*('Data - population'!$C$2:$C$2784=L$4)*('Data - population'!$D$2:$D$2784)),"..")</f>
        <v>5180200</v>
      </c>
      <c r="M5" s="69" cm="1">
        <f t="array" ref="M5">IF(SUMPRODUCT(('Data - population'!$B$2:$B$2784=$A5)*('Data - population'!$C$2:$C$2784=M$4)*('Data - population'!$D$2:$D$2784)),SUMPRODUCT(('Data - population'!$B$2:$B$2784=$A5)*('Data - population'!$C$2:$C$2784=M$4)*('Data - population'!$D$2:$D$2784)),"..")</f>
        <v>2813500</v>
      </c>
      <c r="N5" s="69" cm="1">
        <f t="array" ref="N5">IF(SUMPRODUCT(('Data - population'!$B$2:$B$2784=$A5)*('Data - population'!$C$2:$C$2784=N$4)*('Data - population'!$D$2:$D$2784)),SUMPRODUCT(('Data - population'!$B$2:$B$2784=$A5)*('Data - population'!$C$2:$C$2784=N$4)*('Data - population'!$D$2:$D$2784)),"..")</f>
        <v>54814500</v>
      </c>
      <c r="O5" s="70">
        <f>K5+L5+M5-N5</f>
        <v>0</v>
      </c>
      <c r="P5" s="69"/>
      <c r="Q5" s="62"/>
      <c r="R5" s="62"/>
      <c r="S5" s="62"/>
      <c r="T5" s="62"/>
      <c r="U5" s="62"/>
      <c r="V5" s="62"/>
    </row>
    <row r="6" spans="1:22">
      <c r="A6" s="62" t="s">
        <v>68</v>
      </c>
      <c r="B6" s="63" cm="1">
        <f t="array" ref="B6">IF($B$3="Total non-fatal casualties",IF(SUMPRODUCT(('Data - victims'!$A$2:$A$39821=B$4)*('Data - victims'!$B$2:$B$39821=$A6)*('Data - victims'!$C$2:$C$39821="Total non-fatal casualties")*('Data - victims'!$D$2:$D$39821))+SUMPRODUCT(('Data - victims'!$A$2:$A$39821=B$4)*('Data - victims'!$B$2:$B$39821=$A6)*('Data - victims'!$C$2:$C$39821="Hospital severe")*('Data - victims'!$D$2:$D$39821))+SUMPRODUCT(('Data - victims'!$A$2:$A$39821=B$4)*('Data - victims'!$B$2:$B$39821=$A6)*('Data - victims'!$C$2:$C$39821="Hospital slight")*('Data - victims'!$D$2:$D$39821))+SUMPRODUCT(('Data - victims'!$A$2:$A$39821=B$4)*('Data - victims'!$B$2:$B$39821=$A6)*('Data - victims'!$C$2:$C$39821="First aid")*('Data - victims'!$D$2:$D$39821))+SUMPRODUCT(('Data - victims'!$A$2:$A$39821=B$4)*('Data - victims'!$B$2:$B$39821=$A6)*('Data - victims'!$C$2:$C$39821="Precautionary checks")*('Data - victims'!$D$2:$D$39821))=0,"..",SUMPRODUCT(('Data - victims'!$A$2:$A$39821=B$4)*('Data - victims'!$B$2:$B$39821=$A6)*('Data - victims'!$C$2:$C$39821="Total non-fatal casualties")*('Data - victims'!$D$2:$D$39821))+SUMPRODUCT(('Data - victims'!$A$2:$A$39821=B$4)*('Data - victims'!$B$2:$B$39821=$A6)*('Data - victims'!$C$2:$C$39821="Hospital severe")*('Data - victims'!$D$2:$D$39821))+SUMPRODUCT(('Data - victims'!$A$2:$A$39821=B$4)*('Data - victims'!$B$2:$B$39821=$A6)*('Data - victims'!$C$2:$C$39821="Hospital slight")*('Data - victims'!$D$2:$D$39821))+SUMPRODUCT(('Data - victims'!$A$2:$A$39821=B$4)*('Data - victims'!$B$2:$B$39821=$A6)*('Data - victims'!$C$2:$C$39821="First aid")*('Data - victims'!$D$2:$D$39821))+SUMPRODUCT(('Data - victims'!$A$2:$A$39821=B$4)*('Data - victims'!$B$2:$B$39821=$A6)*('Data - victims'!$C$2:$C$39821="Precautionary checks")*('Data - victims'!$D$2:$D$39821))),IF($B$3="Total casualties requiring hospital treatment",IF(SUMPRODUCT(('Data - victims'!$A$2:$A$39821=B$4)*('Data - victims'!$B$2:$B$39821=$A6)*('Data - victims'!$C$2:$C$39821="Total casualties requiring hospital treatment")*('Data - victims'!$D$2:$D$39821))+SUMPRODUCT(('Data - victims'!$A$2:$A$39821=B$4)*('Data - victims'!$B$2:$B$39821=$A6)*('Data - victims'!$C$2:$C$39821="Hospital severe")*('Data - victims'!$D$2:$D$39821))+SUMPRODUCT(('Data - victims'!$A$2:$A$39821=B$4)*('Data - victims'!$B$2:$B$39821=$A6)*('Data - victims'!$C$2:$C$39821="Hospital slight")*('Data - victims'!$D$2:$D$39821))=0,"..",SUMPRODUCT(('Data - victims'!$A$2:$A$39821=B$4)*('Data - victims'!$B$2:$B$39821=$A6)*('Data - victims'!$C$2:$C$39821="Total casualties requiring hospital treatment")*('Data - victims'!$D$2:$D$39821))+SUMPRODUCT(('Data - victims'!$A$2:$A$39821=B$4)*('Data - victims'!$B$2:$B$39821=$A6)*('Data - victims'!$C$2:$C$39821="Hospital severe")*('Data - victims'!$D$2:$D$39821))+SUMPRODUCT(('Data - victims'!$A$2:$A$39821=B$4)*('Data - victims'!$B$2:$B$39821=$A6)*('Data - victims'!$C$2:$C$39821="Hospital slight")*('Data - victims'!$D$2:$D$39821))),IF(SUMPRODUCT(('Data - victims'!$A$2:$A$39821=B$4)*('Data - victims'!$B$2:$B$39821=$A6)*('Data - victims'!$C$2:$C$39821=$B$3)*('Data - victims'!$D$2:$D$39821))=0,"..",SUMPRODUCT(('Data - victims'!$A$2:$A$39821=B$4)*('Data - victims'!$B$2:$B$39821=$A6)*('Data - victims'!$C$2:$C$39821=$B$3)*('Data - victims'!$D$2:$D$39821)))))</f>
        <v>707</v>
      </c>
      <c r="C6" s="63" t="str" cm="1">
        <f t="array" ref="C6">IF($B$3="Total non-fatal casualties",IF(SUMPRODUCT(('Data - victims'!$A$2:$A$39821=C$4)*('Data - victims'!$B$2:$B$39821=$A6)*('Data - victims'!$C$2:$C$39821="Total non-fatal casualties")*('Data - victims'!$D$2:$D$39821))+SUMPRODUCT(('Data - victims'!$A$2:$A$39821=C$4)*('Data - victims'!$B$2:$B$39821=$A6)*('Data - victims'!$C$2:$C$39821="Hospital severe")*('Data - victims'!$D$2:$D$39821))+SUMPRODUCT(('Data - victims'!$A$2:$A$39821=C$4)*('Data - victims'!$B$2:$B$39821=$A6)*('Data - victims'!$C$2:$C$39821="Hospital slight")*('Data - victims'!$D$2:$D$39821))+SUMPRODUCT(('Data - victims'!$A$2:$A$39821=C$4)*('Data - victims'!$B$2:$B$39821=$A6)*('Data - victims'!$C$2:$C$39821="First aid")*('Data - victims'!$D$2:$D$39821))+SUMPRODUCT(('Data - victims'!$A$2:$A$39821=C$4)*('Data - victims'!$B$2:$B$39821=$A6)*('Data - victims'!$C$2:$C$39821="Precautionary checks")*('Data - victims'!$D$2:$D$39821))=0,"..",SUMPRODUCT(('Data - victims'!$A$2:$A$39821=C$4)*('Data - victims'!$B$2:$B$39821=$A6)*('Data - victims'!$C$2:$C$39821="Total non-fatal casualties")*('Data - victims'!$D$2:$D$39821))+SUMPRODUCT(('Data - victims'!$A$2:$A$39821=C$4)*('Data - victims'!$B$2:$B$39821=$A6)*('Data - victims'!$C$2:$C$39821="Hospital severe")*('Data - victims'!$D$2:$D$39821))+SUMPRODUCT(('Data - victims'!$A$2:$A$39821=C$4)*('Data - victims'!$B$2:$B$39821=$A6)*('Data - victims'!$C$2:$C$39821="Hospital slight")*('Data - victims'!$D$2:$D$39821))+SUMPRODUCT(('Data - victims'!$A$2:$A$39821=C$4)*('Data - victims'!$B$2:$B$39821=$A6)*('Data - victims'!$C$2:$C$39821="First aid")*('Data - victims'!$D$2:$D$39821))+SUMPRODUCT(('Data - victims'!$A$2:$A$39821=C$4)*('Data - victims'!$B$2:$B$39821=$A6)*('Data - victims'!$C$2:$C$39821="Precautionary checks")*('Data - victims'!$D$2:$D$39821))),IF($B$3="Total casualties requiring hospital treatment",IF(SUMPRODUCT(('Data - victims'!$A$2:$A$39821=C$4)*('Data - victims'!$B$2:$B$39821=$A6)*('Data - victims'!$C$2:$C$39821="Total casualties requiring hospital treatment")*('Data - victims'!$D$2:$D$39821))+SUMPRODUCT(('Data - victims'!$A$2:$A$39821=C$4)*('Data - victims'!$B$2:$B$39821=$A6)*('Data - victims'!$C$2:$C$39821="Hospital severe")*('Data - victims'!$D$2:$D$39821))+SUMPRODUCT(('Data - victims'!$A$2:$A$39821=C$4)*('Data - victims'!$B$2:$B$39821=$A6)*('Data - victims'!$C$2:$C$39821="Hospital slight")*('Data - victims'!$D$2:$D$39821))=0,"..",SUMPRODUCT(('Data - victims'!$A$2:$A$39821=C$4)*('Data - victims'!$B$2:$B$39821=$A6)*('Data - victims'!$C$2:$C$39821="Total casualties requiring hospital treatment")*('Data - victims'!$D$2:$D$39821))+SUMPRODUCT(('Data - victims'!$A$2:$A$39821=C$4)*('Data - victims'!$B$2:$B$39821=$A6)*('Data - victims'!$C$2:$C$39821="Hospital severe")*('Data - victims'!$D$2:$D$39821))+SUMPRODUCT(('Data - victims'!$A$2:$A$39821=C$4)*('Data - victims'!$B$2:$B$39821=$A6)*('Data - victims'!$C$2:$C$39821="Hospital slight")*('Data - victims'!$D$2:$D$39821))),IF(SUMPRODUCT(('Data - victims'!$A$2:$A$39821=C$4)*('Data - victims'!$B$2:$B$39821=$A6)*('Data - victims'!$C$2:$C$39821=$B$3)*('Data - victims'!$D$2:$D$39821))=0,"..",SUMPRODUCT(('Data - victims'!$A$2:$A$39821=C$4)*('Data - victims'!$B$2:$B$39821=$A6)*('Data - victims'!$C$2:$C$39821=$B$3)*('Data - victims'!$D$2:$D$39821)))))</f>
        <v>..</v>
      </c>
      <c r="D6" s="63" t="str" cm="1">
        <f t="array" ref="D6">IF($B$3="Total non-fatal casualties",IF(SUMPRODUCT(('Data - victims'!$A$2:$A$39821=D$4)*('Data - victims'!$B$2:$B$39821=$A6)*('Data - victims'!$C$2:$C$39821="Total non-fatal casualties")*('Data - victims'!$D$2:$D$39821))+SUMPRODUCT(('Data - victims'!$A$2:$A$39821=D$4)*('Data - victims'!$B$2:$B$39821=$A6)*('Data - victims'!$C$2:$C$39821="Hospital severe")*('Data - victims'!$D$2:$D$39821))+SUMPRODUCT(('Data - victims'!$A$2:$A$39821=D$4)*('Data - victims'!$B$2:$B$39821=$A6)*('Data - victims'!$C$2:$C$39821="Hospital slight")*('Data - victims'!$D$2:$D$39821))+SUMPRODUCT(('Data - victims'!$A$2:$A$39821=D$4)*('Data - victims'!$B$2:$B$39821=$A6)*('Data - victims'!$C$2:$C$39821="First aid")*('Data - victims'!$D$2:$D$39821))+SUMPRODUCT(('Data - victims'!$A$2:$A$39821=D$4)*('Data - victims'!$B$2:$B$39821=$A6)*('Data - victims'!$C$2:$C$39821="Precautionary checks")*('Data - victims'!$D$2:$D$39821))=0,"..",SUMPRODUCT(('Data - victims'!$A$2:$A$39821=D$4)*('Data - victims'!$B$2:$B$39821=$A6)*('Data - victims'!$C$2:$C$39821="Total non-fatal casualties")*('Data - victims'!$D$2:$D$39821))+SUMPRODUCT(('Data - victims'!$A$2:$A$39821=D$4)*('Data - victims'!$B$2:$B$39821=$A6)*('Data - victims'!$C$2:$C$39821="Hospital severe")*('Data - victims'!$D$2:$D$39821))+SUMPRODUCT(('Data - victims'!$A$2:$A$39821=D$4)*('Data - victims'!$B$2:$B$39821=$A6)*('Data - victims'!$C$2:$C$39821="Hospital slight")*('Data - victims'!$D$2:$D$39821))+SUMPRODUCT(('Data - victims'!$A$2:$A$39821=D$4)*('Data - victims'!$B$2:$B$39821=$A6)*('Data - victims'!$C$2:$C$39821="First aid")*('Data - victims'!$D$2:$D$39821))+SUMPRODUCT(('Data - victims'!$A$2:$A$39821=D$4)*('Data - victims'!$B$2:$B$39821=$A6)*('Data - victims'!$C$2:$C$39821="Precautionary checks")*('Data - victims'!$D$2:$D$39821))),IF($B$3="Total casualties requiring hospital treatment",IF(SUMPRODUCT(('Data - victims'!$A$2:$A$39821=D$4)*('Data - victims'!$B$2:$B$39821=$A6)*('Data - victims'!$C$2:$C$39821="Total casualties requiring hospital treatment")*('Data - victims'!$D$2:$D$39821))+SUMPRODUCT(('Data - victims'!$A$2:$A$39821=D$4)*('Data - victims'!$B$2:$B$39821=$A6)*('Data - victims'!$C$2:$C$39821="Hospital severe")*('Data - victims'!$D$2:$D$39821))+SUMPRODUCT(('Data - victims'!$A$2:$A$39821=D$4)*('Data - victims'!$B$2:$B$39821=$A6)*('Data - victims'!$C$2:$C$39821="Hospital slight")*('Data - victims'!$D$2:$D$39821))=0,"..",SUMPRODUCT(('Data - victims'!$A$2:$A$39821=D$4)*('Data - victims'!$B$2:$B$39821=$A6)*('Data - victims'!$C$2:$C$39821="Total casualties requiring hospital treatment")*('Data - victims'!$D$2:$D$39821))+SUMPRODUCT(('Data - victims'!$A$2:$A$39821=D$4)*('Data - victims'!$B$2:$B$39821=$A6)*('Data - victims'!$C$2:$C$39821="Hospital severe")*('Data - victims'!$D$2:$D$39821))+SUMPRODUCT(('Data - victims'!$A$2:$A$39821=D$4)*('Data - victims'!$B$2:$B$39821=$A6)*('Data - victims'!$C$2:$C$39821="Hospital slight")*('Data - victims'!$D$2:$D$39821))),IF(SUMPRODUCT(('Data - victims'!$A$2:$A$39821=D$4)*('Data - victims'!$B$2:$B$39821=$A6)*('Data - victims'!$C$2:$C$39821=$B$3)*('Data - victims'!$D$2:$D$39821))=0,"..",SUMPRODUCT(('Data - victims'!$A$2:$A$39821=D$4)*('Data - victims'!$B$2:$B$39821=$A6)*('Data - victims'!$C$2:$C$39821=$B$3)*('Data - victims'!$D$2:$D$39821)))))</f>
        <v>..</v>
      </c>
      <c r="E6" s="63" cm="1">
        <f t="array" ref="E6">IF(SUMPRODUCT(('Data - victims'!$A$2:$A$39821=E$4)*('Data - victims'!$B$2:$B$39821=$A6)*('Data - victims'!$C$2:$C$39821=$B$3)*('Data - victims'!$D$2:$D$39821))=0,IF(OR(B6="..",C6="..",D6=".."),"..",IF(B6+C6+D6=0,"..",B6+C6+D6)),SUMPRODUCT(('Data - victims'!$A$2:$A$39821=E$4)*('Data - victims'!$B$2:$B$39821=$A6)*('Data - victims'!$C$2:$C$39821=$B$3)*('Data - victims'!$D$2:$D$39821)))</f>
        <v>892</v>
      </c>
      <c r="F6" s="68">
        <f t="shared" ref="F6:F49" si="0">IF(OR(B6="..",K6=".."),"..",ROUND(1000000*(B6/K6),0))</f>
        <v>15</v>
      </c>
      <c r="G6" s="68" t="str">
        <f t="shared" ref="G6:G49" si="1">IF(OR(C6="..",L6=".."),"..",ROUND(1000000*(C6/L6),0))</f>
        <v>..</v>
      </c>
      <c r="H6" s="68" t="str">
        <f t="shared" ref="H6:H49" si="2">IF(OR(D6="..",M6=".."),"..",ROUND(1000000*(D6/M6),0))</f>
        <v>..</v>
      </c>
      <c r="I6" s="68">
        <f t="shared" ref="I6:I49" si="3">IF(OR(E6="..",N6=".."),"..",ROUND(1000000*(E6/N6),0))</f>
        <v>16</v>
      </c>
      <c r="J6" s="62"/>
      <c r="K6" s="69" cm="1">
        <f t="array" ref="K6">IF(SUMPRODUCT(('Data - population'!$B$2:$B$2784=$A6)*('Data - population'!$C$2:$C$2784=K$4)*('Data - population'!$D$2:$D$2784)),SUMPRODUCT(('Data - population'!$B$2:$B$2784=$A6)*('Data - population'!$C$2:$C$2784=K$4)*('Data - population'!$D$2:$D$2784)),"..")</f>
        <v>46777300</v>
      </c>
      <c r="L6" s="69" cm="1">
        <f t="array" ref="L6">IF(SUMPRODUCT(('Data - population'!$B$2:$B$2784=$A6)*('Data - population'!$C$2:$C$2784=L$4)*('Data - population'!$D$2:$D$2784)),SUMPRODUCT(('Data - population'!$B$2:$B$2784=$A6)*('Data - population'!$C$2:$C$2784=L$4)*('Data - population'!$D$2:$D$2784)),"..")</f>
        <v>5164500</v>
      </c>
      <c r="M6" s="69" cm="1">
        <f t="array" ref="M6">IF(SUMPRODUCT(('Data - population'!$B$2:$B$2784=$A6)*('Data - population'!$C$2:$C$2784=M$4)*('Data - population'!$D$2:$D$2784)),SUMPRODUCT(('Data - population'!$B$2:$B$2784=$A6)*('Data - population'!$C$2:$C$2784=M$4)*('Data - population'!$D$2:$D$2784)),"..")</f>
        <v>2804300</v>
      </c>
      <c r="N6" s="69" cm="1">
        <f t="array" ref="N6">IF(SUMPRODUCT(('Data - population'!$B$2:$B$2784=$A6)*('Data - population'!$C$2:$C$2784=N$4)*('Data - population'!$D$2:$D$2784)),SUMPRODUCT(('Data - population'!$B$2:$B$2784=$A6)*('Data - population'!$C$2:$C$2784=N$4)*('Data - population'!$D$2:$D$2784)),"..")</f>
        <v>54746200</v>
      </c>
      <c r="O6" s="70">
        <f t="shared" ref="O6:O49" si="4">K6+L6+M6-N6</f>
        <v>-100</v>
      </c>
      <c r="P6" s="69"/>
      <c r="Q6" s="62"/>
      <c r="R6" s="62"/>
      <c r="S6" s="62"/>
      <c r="T6" s="62"/>
      <c r="U6" s="62"/>
      <c r="V6" s="62"/>
    </row>
    <row r="7" spans="1:22">
      <c r="A7" s="62" t="s">
        <v>69</v>
      </c>
      <c r="B7" s="63" cm="1">
        <f t="array" ref="B7">IF($B$3="Total non-fatal casualties",IF(SUMPRODUCT(('Data - victims'!$A$2:$A$39821=B$4)*('Data - victims'!$B$2:$B$39821=$A7)*('Data - victims'!$C$2:$C$39821="Total non-fatal casualties")*('Data - victims'!$D$2:$D$39821))+SUMPRODUCT(('Data - victims'!$A$2:$A$39821=B$4)*('Data - victims'!$B$2:$B$39821=$A7)*('Data - victims'!$C$2:$C$39821="Hospital severe")*('Data - victims'!$D$2:$D$39821))+SUMPRODUCT(('Data - victims'!$A$2:$A$39821=B$4)*('Data - victims'!$B$2:$B$39821=$A7)*('Data - victims'!$C$2:$C$39821="Hospital slight")*('Data - victims'!$D$2:$D$39821))+SUMPRODUCT(('Data - victims'!$A$2:$A$39821=B$4)*('Data - victims'!$B$2:$B$39821=$A7)*('Data - victims'!$C$2:$C$39821="First aid")*('Data - victims'!$D$2:$D$39821))+SUMPRODUCT(('Data - victims'!$A$2:$A$39821=B$4)*('Data - victims'!$B$2:$B$39821=$A7)*('Data - victims'!$C$2:$C$39821="Precautionary checks")*('Data - victims'!$D$2:$D$39821))=0,"..",SUMPRODUCT(('Data - victims'!$A$2:$A$39821=B$4)*('Data - victims'!$B$2:$B$39821=$A7)*('Data - victims'!$C$2:$C$39821="Total non-fatal casualties")*('Data - victims'!$D$2:$D$39821))+SUMPRODUCT(('Data - victims'!$A$2:$A$39821=B$4)*('Data - victims'!$B$2:$B$39821=$A7)*('Data - victims'!$C$2:$C$39821="Hospital severe")*('Data - victims'!$D$2:$D$39821))+SUMPRODUCT(('Data - victims'!$A$2:$A$39821=B$4)*('Data - victims'!$B$2:$B$39821=$A7)*('Data - victims'!$C$2:$C$39821="Hospital slight")*('Data - victims'!$D$2:$D$39821))+SUMPRODUCT(('Data - victims'!$A$2:$A$39821=B$4)*('Data - victims'!$B$2:$B$39821=$A7)*('Data - victims'!$C$2:$C$39821="First aid")*('Data - victims'!$D$2:$D$39821))+SUMPRODUCT(('Data - victims'!$A$2:$A$39821=B$4)*('Data - victims'!$B$2:$B$39821=$A7)*('Data - victims'!$C$2:$C$39821="Precautionary checks")*('Data - victims'!$D$2:$D$39821))),IF($B$3="Total casualties requiring hospital treatment",IF(SUMPRODUCT(('Data - victims'!$A$2:$A$39821=B$4)*('Data - victims'!$B$2:$B$39821=$A7)*('Data - victims'!$C$2:$C$39821="Total casualties requiring hospital treatment")*('Data - victims'!$D$2:$D$39821))+SUMPRODUCT(('Data - victims'!$A$2:$A$39821=B$4)*('Data - victims'!$B$2:$B$39821=$A7)*('Data - victims'!$C$2:$C$39821="Hospital severe")*('Data - victims'!$D$2:$D$39821))+SUMPRODUCT(('Data - victims'!$A$2:$A$39821=B$4)*('Data - victims'!$B$2:$B$39821=$A7)*('Data - victims'!$C$2:$C$39821="Hospital slight")*('Data - victims'!$D$2:$D$39821))=0,"..",SUMPRODUCT(('Data - victims'!$A$2:$A$39821=B$4)*('Data - victims'!$B$2:$B$39821=$A7)*('Data - victims'!$C$2:$C$39821="Total casualties requiring hospital treatment")*('Data - victims'!$D$2:$D$39821))+SUMPRODUCT(('Data - victims'!$A$2:$A$39821=B$4)*('Data - victims'!$B$2:$B$39821=$A7)*('Data - victims'!$C$2:$C$39821="Hospital severe")*('Data - victims'!$D$2:$D$39821))+SUMPRODUCT(('Data - victims'!$A$2:$A$39821=B$4)*('Data - victims'!$B$2:$B$39821=$A7)*('Data - victims'!$C$2:$C$39821="Hospital slight")*('Data - victims'!$D$2:$D$39821))),IF(SUMPRODUCT(('Data - victims'!$A$2:$A$39821=B$4)*('Data - victims'!$B$2:$B$39821=$A7)*('Data - victims'!$C$2:$C$39821=$B$3)*('Data - victims'!$D$2:$D$39821))=0,"..",SUMPRODUCT(('Data - victims'!$A$2:$A$39821=B$4)*('Data - victims'!$B$2:$B$39821=$A7)*('Data - victims'!$C$2:$C$39821=$B$3)*('Data - victims'!$D$2:$D$39821)))))</f>
        <v>652</v>
      </c>
      <c r="C7" s="63" t="str" cm="1">
        <f t="array" ref="C7">IF($B$3="Total non-fatal casualties",IF(SUMPRODUCT(('Data - victims'!$A$2:$A$39821=C$4)*('Data - victims'!$B$2:$B$39821=$A7)*('Data - victims'!$C$2:$C$39821="Total non-fatal casualties")*('Data - victims'!$D$2:$D$39821))+SUMPRODUCT(('Data - victims'!$A$2:$A$39821=C$4)*('Data - victims'!$B$2:$B$39821=$A7)*('Data - victims'!$C$2:$C$39821="Hospital severe")*('Data - victims'!$D$2:$D$39821))+SUMPRODUCT(('Data - victims'!$A$2:$A$39821=C$4)*('Data - victims'!$B$2:$B$39821=$A7)*('Data - victims'!$C$2:$C$39821="Hospital slight")*('Data - victims'!$D$2:$D$39821))+SUMPRODUCT(('Data - victims'!$A$2:$A$39821=C$4)*('Data - victims'!$B$2:$B$39821=$A7)*('Data - victims'!$C$2:$C$39821="First aid")*('Data - victims'!$D$2:$D$39821))+SUMPRODUCT(('Data - victims'!$A$2:$A$39821=C$4)*('Data - victims'!$B$2:$B$39821=$A7)*('Data - victims'!$C$2:$C$39821="Precautionary checks")*('Data - victims'!$D$2:$D$39821))=0,"..",SUMPRODUCT(('Data - victims'!$A$2:$A$39821=C$4)*('Data - victims'!$B$2:$B$39821=$A7)*('Data - victims'!$C$2:$C$39821="Total non-fatal casualties")*('Data - victims'!$D$2:$D$39821))+SUMPRODUCT(('Data - victims'!$A$2:$A$39821=C$4)*('Data - victims'!$B$2:$B$39821=$A7)*('Data - victims'!$C$2:$C$39821="Hospital severe")*('Data - victims'!$D$2:$D$39821))+SUMPRODUCT(('Data - victims'!$A$2:$A$39821=C$4)*('Data - victims'!$B$2:$B$39821=$A7)*('Data - victims'!$C$2:$C$39821="Hospital slight")*('Data - victims'!$D$2:$D$39821))+SUMPRODUCT(('Data - victims'!$A$2:$A$39821=C$4)*('Data - victims'!$B$2:$B$39821=$A7)*('Data - victims'!$C$2:$C$39821="First aid")*('Data - victims'!$D$2:$D$39821))+SUMPRODUCT(('Data - victims'!$A$2:$A$39821=C$4)*('Data - victims'!$B$2:$B$39821=$A7)*('Data - victims'!$C$2:$C$39821="Precautionary checks")*('Data - victims'!$D$2:$D$39821))),IF($B$3="Total casualties requiring hospital treatment",IF(SUMPRODUCT(('Data - victims'!$A$2:$A$39821=C$4)*('Data - victims'!$B$2:$B$39821=$A7)*('Data - victims'!$C$2:$C$39821="Total casualties requiring hospital treatment")*('Data - victims'!$D$2:$D$39821))+SUMPRODUCT(('Data - victims'!$A$2:$A$39821=C$4)*('Data - victims'!$B$2:$B$39821=$A7)*('Data - victims'!$C$2:$C$39821="Hospital severe")*('Data - victims'!$D$2:$D$39821))+SUMPRODUCT(('Data - victims'!$A$2:$A$39821=C$4)*('Data - victims'!$B$2:$B$39821=$A7)*('Data - victims'!$C$2:$C$39821="Hospital slight")*('Data - victims'!$D$2:$D$39821))=0,"..",SUMPRODUCT(('Data - victims'!$A$2:$A$39821=C$4)*('Data - victims'!$B$2:$B$39821=$A7)*('Data - victims'!$C$2:$C$39821="Total casualties requiring hospital treatment")*('Data - victims'!$D$2:$D$39821))+SUMPRODUCT(('Data - victims'!$A$2:$A$39821=C$4)*('Data - victims'!$B$2:$B$39821=$A7)*('Data - victims'!$C$2:$C$39821="Hospital severe")*('Data - victims'!$D$2:$D$39821))+SUMPRODUCT(('Data - victims'!$A$2:$A$39821=C$4)*('Data - victims'!$B$2:$B$39821=$A7)*('Data - victims'!$C$2:$C$39821="Hospital slight")*('Data - victims'!$D$2:$D$39821))),IF(SUMPRODUCT(('Data - victims'!$A$2:$A$39821=C$4)*('Data - victims'!$B$2:$B$39821=$A7)*('Data - victims'!$C$2:$C$39821=$B$3)*('Data - victims'!$D$2:$D$39821))=0,"..",SUMPRODUCT(('Data - victims'!$A$2:$A$39821=C$4)*('Data - victims'!$B$2:$B$39821=$A7)*('Data - victims'!$C$2:$C$39821=$B$3)*('Data - victims'!$D$2:$D$39821)))))</f>
        <v>..</v>
      </c>
      <c r="D7" s="63" t="str" cm="1">
        <f t="array" ref="D7">IF($B$3="Total non-fatal casualties",IF(SUMPRODUCT(('Data - victims'!$A$2:$A$39821=D$4)*('Data - victims'!$B$2:$B$39821=$A7)*('Data - victims'!$C$2:$C$39821="Total non-fatal casualties")*('Data - victims'!$D$2:$D$39821))+SUMPRODUCT(('Data - victims'!$A$2:$A$39821=D$4)*('Data - victims'!$B$2:$B$39821=$A7)*('Data - victims'!$C$2:$C$39821="Hospital severe")*('Data - victims'!$D$2:$D$39821))+SUMPRODUCT(('Data - victims'!$A$2:$A$39821=D$4)*('Data - victims'!$B$2:$B$39821=$A7)*('Data - victims'!$C$2:$C$39821="Hospital slight")*('Data - victims'!$D$2:$D$39821))+SUMPRODUCT(('Data - victims'!$A$2:$A$39821=D$4)*('Data - victims'!$B$2:$B$39821=$A7)*('Data - victims'!$C$2:$C$39821="First aid")*('Data - victims'!$D$2:$D$39821))+SUMPRODUCT(('Data - victims'!$A$2:$A$39821=D$4)*('Data - victims'!$B$2:$B$39821=$A7)*('Data - victims'!$C$2:$C$39821="Precautionary checks")*('Data - victims'!$D$2:$D$39821))=0,"..",SUMPRODUCT(('Data - victims'!$A$2:$A$39821=D$4)*('Data - victims'!$B$2:$B$39821=$A7)*('Data - victims'!$C$2:$C$39821="Total non-fatal casualties")*('Data - victims'!$D$2:$D$39821))+SUMPRODUCT(('Data - victims'!$A$2:$A$39821=D$4)*('Data - victims'!$B$2:$B$39821=$A7)*('Data - victims'!$C$2:$C$39821="Hospital severe")*('Data - victims'!$D$2:$D$39821))+SUMPRODUCT(('Data - victims'!$A$2:$A$39821=D$4)*('Data - victims'!$B$2:$B$39821=$A7)*('Data - victims'!$C$2:$C$39821="Hospital slight")*('Data - victims'!$D$2:$D$39821))+SUMPRODUCT(('Data - victims'!$A$2:$A$39821=D$4)*('Data - victims'!$B$2:$B$39821=$A7)*('Data - victims'!$C$2:$C$39821="First aid")*('Data - victims'!$D$2:$D$39821))+SUMPRODUCT(('Data - victims'!$A$2:$A$39821=D$4)*('Data - victims'!$B$2:$B$39821=$A7)*('Data - victims'!$C$2:$C$39821="Precautionary checks")*('Data - victims'!$D$2:$D$39821))),IF($B$3="Total casualties requiring hospital treatment",IF(SUMPRODUCT(('Data - victims'!$A$2:$A$39821=D$4)*('Data - victims'!$B$2:$B$39821=$A7)*('Data - victims'!$C$2:$C$39821="Total casualties requiring hospital treatment")*('Data - victims'!$D$2:$D$39821))+SUMPRODUCT(('Data - victims'!$A$2:$A$39821=D$4)*('Data - victims'!$B$2:$B$39821=$A7)*('Data - victims'!$C$2:$C$39821="Hospital severe")*('Data - victims'!$D$2:$D$39821))+SUMPRODUCT(('Data - victims'!$A$2:$A$39821=D$4)*('Data - victims'!$B$2:$B$39821=$A7)*('Data - victims'!$C$2:$C$39821="Hospital slight")*('Data - victims'!$D$2:$D$39821))=0,"..",SUMPRODUCT(('Data - victims'!$A$2:$A$39821=D$4)*('Data - victims'!$B$2:$B$39821=$A7)*('Data - victims'!$C$2:$C$39821="Total casualties requiring hospital treatment")*('Data - victims'!$D$2:$D$39821))+SUMPRODUCT(('Data - victims'!$A$2:$A$39821=D$4)*('Data - victims'!$B$2:$B$39821=$A7)*('Data - victims'!$C$2:$C$39821="Hospital severe")*('Data - victims'!$D$2:$D$39821))+SUMPRODUCT(('Data - victims'!$A$2:$A$39821=D$4)*('Data - victims'!$B$2:$B$39821=$A7)*('Data - victims'!$C$2:$C$39821="Hospital slight")*('Data - victims'!$D$2:$D$39821))),IF(SUMPRODUCT(('Data - victims'!$A$2:$A$39821=D$4)*('Data - victims'!$B$2:$B$39821=$A7)*('Data - victims'!$C$2:$C$39821=$B$3)*('Data - victims'!$D$2:$D$39821))=0,"..",SUMPRODUCT(('Data - victims'!$A$2:$A$39821=D$4)*('Data - victims'!$B$2:$B$39821=$A7)*('Data - victims'!$C$2:$C$39821=$B$3)*('Data - victims'!$D$2:$D$39821)))))</f>
        <v>..</v>
      </c>
      <c r="E7" s="63" cm="1">
        <f t="array" ref="E7">IF(SUMPRODUCT(('Data - victims'!$A$2:$A$39821=E$4)*('Data - victims'!$B$2:$B$39821=$A7)*('Data - victims'!$C$2:$C$39821=$B$3)*('Data - victims'!$D$2:$D$39821))=0,IF(OR(B7="..",C7="..",D7=".."),"..",IF(B7+C7+D7=0,"..",B7+C7+D7)),SUMPRODUCT(('Data - victims'!$A$2:$A$39821=E$4)*('Data - victims'!$B$2:$B$39821=$A7)*('Data - victims'!$C$2:$C$39821=$B$3)*('Data - victims'!$D$2:$D$39821)))</f>
        <v>851</v>
      </c>
      <c r="F7" s="68">
        <f t="shared" si="0"/>
        <v>14</v>
      </c>
      <c r="G7" s="68" t="str">
        <f t="shared" si="1"/>
        <v>..</v>
      </c>
      <c r="H7" s="68" t="str">
        <f t="shared" si="2"/>
        <v>..</v>
      </c>
      <c r="I7" s="68">
        <f t="shared" si="3"/>
        <v>16</v>
      </c>
      <c r="J7" s="62"/>
      <c r="K7" s="69" cm="1">
        <f t="array" ref="K7">IF(SUMPRODUCT(('Data - population'!$B$2:$B$2784=$A7)*('Data - population'!$C$2:$C$2784=K$4)*('Data - population'!$D$2:$D$2784)),SUMPRODUCT(('Data - population'!$B$2:$B$2784=$A7)*('Data - population'!$C$2:$C$2784=K$4)*('Data - population'!$D$2:$D$2784)),"..")</f>
        <v>46813700</v>
      </c>
      <c r="L7" s="69" cm="1">
        <f t="array" ref="L7">IF(SUMPRODUCT(('Data - population'!$B$2:$B$2784=$A7)*('Data - population'!$C$2:$C$2784=L$4)*('Data - population'!$D$2:$D$2784)),SUMPRODUCT(('Data - population'!$B$2:$B$2784=$A7)*('Data - population'!$C$2:$C$2784=L$4)*('Data - population'!$D$2:$D$2784)),"..")</f>
        <v>5148100</v>
      </c>
      <c r="M7" s="69" cm="1">
        <f t="array" ref="M7">IF(SUMPRODUCT(('Data - population'!$B$2:$B$2784=$A7)*('Data - population'!$C$2:$C$2784=M$4)*('Data - population'!$D$2:$D$2784)),SUMPRODUCT(('Data - population'!$B$2:$B$2784=$A7)*('Data - population'!$C$2:$C$2784=M$4)*('Data - population'!$D$2:$D$2784)),"..")</f>
        <v>2803300</v>
      </c>
      <c r="N7" s="69" cm="1">
        <f t="array" ref="N7">IF(SUMPRODUCT(('Data - population'!$B$2:$B$2784=$A7)*('Data - population'!$C$2:$C$2784=N$4)*('Data - population'!$D$2:$D$2784)),SUMPRODUCT(('Data - population'!$B$2:$B$2784=$A7)*('Data - population'!$C$2:$C$2784=N$4)*('Data - population'!$D$2:$D$2784)),"..")</f>
        <v>54765100</v>
      </c>
      <c r="O7" s="70">
        <f t="shared" si="4"/>
        <v>0</v>
      </c>
      <c r="P7" s="69"/>
      <c r="Q7" s="62"/>
      <c r="R7" s="62"/>
      <c r="S7" s="62"/>
      <c r="T7" s="62"/>
      <c r="U7" s="62"/>
      <c r="V7" s="62"/>
    </row>
    <row r="8" spans="1:22">
      <c r="A8" s="62" t="s">
        <v>70</v>
      </c>
      <c r="B8" s="63" cm="1">
        <f t="array" ref="B8">IF($B$3="Total non-fatal casualties",IF(SUMPRODUCT(('Data - victims'!$A$2:$A$39821=B$4)*('Data - victims'!$B$2:$B$39821=$A8)*('Data - victims'!$C$2:$C$39821="Total non-fatal casualties")*('Data - victims'!$D$2:$D$39821))+SUMPRODUCT(('Data - victims'!$A$2:$A$39821=B$4)*('Data - victims'!$B$2:$B$39821=$A8)*('Data - victims'!$C$2:$C$39821="Hospital severe")*('Data - victims'!$D$2:$D$39821))+SUMPRODUCT(('Data - victims'!$A$2:$A$39821=B$4)*('Data - victims'!$B$2:$B$39821=$A8)*('Data - victims'!$C$2:$C$39821="Hospital slight")*('Data - victims'!$D$2:$D$39821))+SUMPRODUCT(('Data - victims'!$A$2:$A$39821=B$4)*('Data - victims'!$B$2:$B$39821=$A8)*('Data - victims'!$C$2:$C$39821="First aid")*('Data - victims'!$D$2:$D$39821))+SUMPRODUCT(('Data - victims'!$A$2:$A$39821=B$4)*('Data - victims'!$B$2:$B$39821=$A8)*('Data - victims'!$C$2:$C$39821="Precautionary checks")*('Data - victims'!$D$2:$D$39821))=0,"..",SUMPRODUCT(('Data - victims'!$A$2:$A$39821=B$4)*('Data - victims'!$B$2:$B$39821=$A8)*('Data - victims'!$C$2:$C$39821="Total non-fatal casualties")*('Data - victims'!$D$2:$D$39821))+SUMPRODUCT(('Data - victims'!$A$2:$A$39821=B$4)*('Data - victims'!$B$2:$B$39821=$A8)*('Data - victims'!$C$2:$C$39821="Hospital severe")*('Data - victims'!$D$2:$D$39821))+SUMPRODUCT(('Data - victims'!$A$2:$A$39821=B$4)*('Data - victims'!$B$2:$B$39821=$A8)*('Data - victims'!$C$2:$C$39821="Hospital slight")*('Data - victims'!$D$2:$D$39821))+SUMPRODUCT(('Data - victims'!$A$2:$A$39821=B$4)*('Data - victims'!$B$2:$B$39821=$A8)*('Data - victims'!$C$2:$C$39821="First aid")*('Data - victims'!$D$2:$D$39821))+SUMPRODUCT(('Data - victims'!$A$2:$A$39821=B$4)*('Data - victims'!$B$2:$B$39821=$A8)*('Data - victims'!$C$2:$C$39821="Precautionary checks")*('Data - victims'!$D$2:$D$39821))),IF($B$3="Total casualties requiring hospital treatment",IF(SUMPRODUCT(('Data - victims'!$A$2:$A$39821=B$4)*('Data - victims'!$B$2:$B$39821=$A8)*('Data - victims'!$C$2:$C$39821="Total casualties requiring hospital treatment")*('Data - victims'!$D$2:$D$39821))+SUMPRODUCT(('Data - victims'!$A$2:$A$39821=B$4)*('Data - victims'!$B$2:$B$39821=$A8)*('Data - victims'!$C$2:$C$39821="Hospital severe")*('Data - victims'!$D$2:$D$39821))+SUMPRODUCT(('Data - victims'!$A$2:$A$39821=B$4)*('Data - victims'!$B$2:$B$39821=$A8)*('Data - victims'!$C$2:$C$39821="Hospital slight")*('Data - victims'!$D$2:$D$39821))=0,"..",SUMPRODUCT(('Data - victims'!$A$2:$A$39821=B$4)*('Data - victims'!$B$2:$B$39821=$A8)*('Data - victims'!$C$2:$C$39821="Total casualties requiring hospital treatment")*('Data - victims'!$D$2:$D$39821))+SUMPRODUCT(('Data - victims'!$A$2:$A$39821=B$4)*('Data - victims'!$B$2:$B$39821=$A8)*('Data - victims'!$C$2:$C$39821="Hospital severe")*('Data - victims'!$D$2:$D$39821))+SUMPRODUCT(('Data - victims'!$A$2:$A$39821=B$4)*('Data - victims'!$B$2:$B$39821=$A8)*('Data - victims'!$C$2:$C$39821="Hospital slight")*('Data - victims'!$D$2:$D$39821))),IF(SUMPRODUCT(('Data - victims'!$A$2:$A$39821=B$4)*('Data - victims'!$B$2:$B$39821=$A8)*('Data - victims'!$C$2:$C$39821=$B$3)*('Data - victims'!$D$2:$D$39821))=0,"..",SUMPRODUCT(('Data - victims'!$A$2:$A$39821=B$4)*('Data - victims'!$B$2:$B$39821=$A8)*('Data - victims'!$C$2:$C$39821=$B$3)*('Data - victims'!$D$2:$D$39821)))))</f>
        <v>726</v>
      </c>
      <c r="C8" s="63" t="str" cm="1">
        <f t="array" ref="C8">IF($B$3="Total non-fatal casualties",IF(SUMPRODUCT(('Data - victims'!$A$2:$A$39821=C$4)*('Data - victims'!$B$2:$B$39821=$A8)*('Data - victims'!$C$2:$C$39821="Total non-fatal casualties")*('Data - victims'!$D$2:$D$39821))+SUMPRODUCT(('Data - victims'!$A$2:$A$39821=C$4)*('Data - victims'!$B$2:$B$39821=$A8)*('Data - victims'!$C$2:$C$39821="Hospital severe")*('Data - victims'!$D$2:$D$39821))+SUMPRODUCT(('Data - victims'!$A$2:$A$39821=C$4)*('Data - victims'!$B$2:$B$39821=$A8)*('Data - victims'!$C$2:$C$39821="Hospital slight")*('Data - victims'!$D$2:$D$39821))+SUMPRODUCT(('Data - victims'!$A$2:$A$39821=C$4)*('Data - victims'!$B$2:$B$39821=$A8)*('Data - victims'!$C$2:$C$39821="First aid")*('Data - victims'!$D$2:$D$39821))+SUMPRODUCT(('Data - victims'!$A$2:$A$39821=C$4)*('Data - victims'!$B$2:$B$39821=$A8)*('Data - victims'!$C$2:$C$39821="Precautionary checks")*('Data - victims'!$D$2:$D$39821))=0,"..",SUMPRODUCT(('Data - victims'!$A$2:$A$39821=C$4)*('Data - victims'!$B$2:$B$39821=$A8)*('Data - victims'!$C$2:$C$39821="Total non-fatal casualties")*('Data - victims'!$D$2:$D$39821))+SUMPRODUCT(('Data - victims'!$A$2:$A$39821=C$4)*('Data - victims'!$B$2:$B$39821=$A8)*('Data - victims'!$C$2:$C$39821="Hospital severe")*('Data - victims'!$D$2:$D$39821))+SUMPRODUCT(('Data - victims'!$A$2:$A$39821=C$4)*('Data - victims'!$B$2:$B$39821=$A8)*('Data - victims'!$C$2:$C$39821="Hospital slight")*('Data - victims'!$D$2:$D$39821))+SUMPRODUCT(('Data - victims'!$A$2:$A$39821=C$4)*('Data - victims'!$B$2:$B$39821=$A8)*('Data - victims'!$C$2:$C$39821="First aid")*('Data - victims'!$D$2:$D$39821))+SUMPRODUCT(('Data - victims'!$A$2:$A$39821=C$4)*('Data - victims'!$B$2:$B$39821=$A8)*('Data - victims'!$C$2:$C$39821="Precautionary checks")*('Data - victims'!$D$2:$D$39821))),IF($B$3="Total casualties requiring hospital treatment",IF(SUMPRODUCT(('Data - victims'!$A$2:$A$39821=C$4)*('Data - victims'!$B$2:$B$39821=$A8)*('Data - victims'!$C$2:$C$39821="Total casualties requiring hospital treatment")*('Data - victims'!$D$2:$D$39821))+SUMPRODUCT(('Data - victims'!$A$2:$A$39821=C$4)*('Data - victims'!$B$2:$B$39821=$A8)*('Data - victims'!$C$2:$C$39821="Hospital severe")*('Data - victims'!$D$2:$D$39821))+SUMPRODUCT(('Data - victims'!$A$2:$A$39821=C$4)*('Data - victims'!$B$2:$B$39821=$A8)*('Data - victims'!$C$2:$C$39821="Hospital slight")*('Data - victims'!$D$2:$D$39821))=0,"..",SUMPRODUCT(('Data - victims'!$A$2:$A$39821=C$4)*('Data - victims'!$B$2:$B$39821=$A8)*('Data - victims'!$C$2:$C$39821="Total casualties requiring hospital treatment")*('Data - victims'!$D$2:$D$39821))+SUMPRODUCT(('Data - victims'!$A$2:$A$39821=C$4)*('Data - victims'!$B$2:$B$39821=$A8)*('Data - victims'!$C$2:$C$39821="Hospital severe")*('Data - victims'!$D$2:$D$39821))+SUMPRODUCT(('Data - victims'!$A$2:$A$39821=C$4)*('Data - victims'!$B$2:$B$39821=$A8)*('Data - victims'!$C$2:$C$39821="Hospital slight")*('Data - victims'!$D$2:$D$39821))),IF(SUMPRODUCT(('Data - victims'!$A$2:$A$39821=C$4)*('Data - victims'!$B$2:$B$39821=$A8)*('Data - victims'!$C$2:$C$39821=$B$3)*('Data - victims'!$D$2:$D$39821))=0,"..",SUMPRODUCT(('Data - victims'!$A$2:$A$39821=C$4)*('Data - victims'!$B$2:$B$39821=$A8)*('Data - victims'!$C$2:$C$39821=$B$3)*('Data - victims'!$D$2:$D$39821)))))</f>
        <v>..</v>
      </c>
      <c r="D8" s="63" t="str" cm="1">
        <f t="array" ref="D8">IF($B$3="Total non-fatal casualties",IF(SUMPRODUCT(('Data - victims'!$A$2:$A$39821=D$4)*('Data - victims'!$B$2:$B$39821=$A8)*('Data - victims'!$C$2:$C$39821="Total non-fatal casualties")*('Data - victims'!$D$2:$D$39821))+SUMPRODUCT(('Data - victims'!$A$2:$A$39821=D$4)*('Data - victims'!$B$2:$B$39821=$A8)*('Data - victims'!$C$2:$C$39821="Hospital severe")*('Data - victims'!$D$2:$D$39821))+SUMPRODUCT(('Data - victims'!$A$2:$A$39821=D$4)*('Data - victims'!$B$2:$B$39821=$A8)*('Data - victims'!$C$2:$C$39821="Hospital slight")*('Data - victims'!$D$2:$D$39821))+SUMPRODUCT(('Data - victims'!$A$2:$A$39821=D$4)*('Data - victims'!$B$2:$B$39821=$A8)*('Data - victims'!$C$2:$C$39821="First aid")*('Data - victims'!$D$2:$D$39821))+SUMPRODUCT(('Data - victims'!$A$2:$A$39821=D$4)*('Data - victims'!$B$2:$B$39821=$A8)*('Data - victims'!$C$2:$C$39821="Precautionary checks")*('Data - victims'!$D$2:$D$39821))=0,"..",SUMPRODUCT(('Data - victims'!$A$2:$A$39821=D$4)*('Data - victims'!$B$2:$B$39821=$A8)*('Data - victims'!$C$2:$C$39821="Total non-fatal casualties")*('Data - victims'!$D$2:$D$39821))+SUMPRODUCT(('Data - victims'!$A$2:$A$39821=D$4)*('Data - victims'!$B$2:$B$39821=$A8)*('Data - victims'!$C$2:$C$39821="Hospital severe")*('Data - victims'!$D$2:$D$39821))+SUMPRODUCT(('Data - victims'!$A$2:$A$39821=D$4)*('Data - victims'!$B$2:$B$39821=$A8)*('Data - victims'!$C$2:$C$39821="Hospital slight")*('Data - victims'!$D$2:$D$39821))+SUMPRODUCT(('Data - victims'!$A$2:$A$39821=D$4)*('Data - victims'!$B$2:$B$39821=$A8)*('Data - victims'!$C$2:$C$39821="First aid")*('Data - victims'!$D$2:$D$39821))+SUMPRODUCT(('Data - victims'!$A$2:$A$39821=D$4)*('Data - victims'!$B$2:$B$39821=$A8)*('Data - victims'!$C$2:$C$39821="Precautionary checks")*('Data - victims'!$D$2:$D$39821))),IF($B$3="Total casualties requiring hospital treatment",IF(SUMPRODUCT(('Data - victims'!$A$2:$A$39821=D$4)*('Data - victims'!$B$2:$B$39821=$A8)*('Data - victims'!$C$2:$C$39821="Total casualties requiring hospital treatment")*('Data - victims'!$D$2:$D$39821))+SUMPRODUCT(('Data - victims'!$A$2:$A$39821=D$4)*('Data - victims'!$B$2:$B$39821=$A8)*('Data - victims'!$C$2:$C$39821="Hospital severe")*('Data - victims'!$D$2:$D$39821))+SUMPRODUCT(('Data - victims'!$A$2:$A$39821=D$4)*('Data - victims'!$B$2:$B$39821=$A8)*('Data - victims'!$C$2:$C$39821="Hospital slight")*('Data - victims'!$D$2:$D$39821))=0,"..",SUMPRODUCT(('Data - victims'!$A$2:$A$39821=D$4)*('Data - victims'!$B$2:$B$39821=$A8)*('Data - victims'!$C$2:$C$39821="Total casualties requiring hospital treatment")*('Data - victims'!$D$2:$D$39821))+SUMPRODUCT(('Data - victims'!$A$2:$A$39821=D$4)*('Data - victims'!$B$2:$B$39821=$A8)*('Data - victims'!$C$2:$C$39821="Hospital severe")*('Data - victims'!$D$2:$D$39821))+SUMPRODUCT(('Data - victims'!$A$2:$A$39821=D$4)*('Data - victims'!$B$2:$B$39821=$A8)*('Data - victims'!$C$2:$C$39821="Hospital slight")*('Data - victims'!$D$2:$D$39821))),IF(SUMPRODUCT(('Data - victims'!$A$2:$A$39821=D$4)*('Data - victims'!$B$2:$B$39821=$A8)*('Data - victims'!$C$2:$C$39821=$B$3)*('Data - victims'!$D$2:$D$39821))=0,"..",SUMPRODUCT(('Data - victims'!$A$2:$A$39821=D$4)*('Data - victims'!$B$2:$B$39821=$A8)*('Data - victims'!$C$2:$C$39821=$B$3)*('Data - victims'!$D$2:$D$39821)))))</f>
        <v>..</v>
      </c>
      <c r="E8" s="63" cm="1">
        <f t="array" ref="E8">IF(SUMPRODUCT(('Data - victims'!$A$2:$A$39821=E$4)*('Data - victims'!$B$2:$B$39821=$A8)*('Data - victims'!$C$2:$C$39821=$B$3)*('Data - victims'!$D$2:$D$39821))=0,IF(OR(B8="..",C8="..",D8=".."),"..",IF(B8+C8+D8=0,"..",B8+C8+D8)),SUMPRODUCT(('Data - victims'!$A$2:$A$39821=E$4)*('Data - victims'!$B$2:$B$39821=$A8)*('Data - victims'!$C$2:$C$39821=$B$3)*('Data - victims'!$D$2:$D$39821)))</f>
        <v>921</v>
      </c>
      <c r="F8" s="68">
        <f t="shared" si="0"/>
        <v>15</v>
      </c>
      <c r="G8" s="68" t="str">
        <f t="shared" si="1"/>
        <v>..</v>
      </c>
      <c r="H8" s="68" t="str">
        <f t="shared" si="2"/>
        <v>..</v>
      </c>
      <c r="I8" s="68">
        <f t="shared" si="3"/>
        <v>17</v>
      </c>
      <c r="J8" s="62"/>
      <c r="K8" s="69" cm="1">
        <f t="array" ref="K8">IF(SUMPRODUCT(('Data - population'!$B$2:$B$2784=$A8)*('Data - population'!$C$2:$C$2784=K$4)*('Data - population'!$D$2:$D$2784)),SUMPRODUCT(('Data - population'!$B$2:$B$2784=$A8)*('Data - population'!$C$2:$C$2784=K$4)*('Data - population'!$D$2:$D$2784)),"..")</f>
        <v>46912400</v>
      </c>
      <c r="L8" s="69" cm="1">
        <f t="array" ref="L8">IF(SUMPRODUCT(('Data - population'!$B$2:$B$2784=$A8)*('Data - population'!$C$2:$C$2784=L$4)*('Data - population'!$D$2:$D$2784)),SUMPRODUCT(('Data - population'!$B$2:$B$2784=$A8)*('Data - population'!$C$2:$C$2784=L$4)*('Data - population'!$D$2:$D$2784)),"..")</f>
        <v>5138900</v>
      </c>
      <c r="M8" s="69" cm="1">
        <f t="array" ref="M8">IF(SUMPRODUCT(('Data - population'!$B$2:$B$2784=$A8)*('Data - population'!$C$2:$C$2784=M$4)*('Data - population'!$D$2:$D$2784)),SUMPRODUCT(('Data - population'!$B$2:$B$2784=$A8)*('Data - population'!$C$2:$C$2784=M$4)*('Data - population'!$D$2:$D$2784)),"..")</f>
        <v>2800700</v>
      </c>
      <c r="N8" s="69" cm="1">
        <f t="array" ref="N8">IF(SUMPRODUCT(('Data - population'!$B$2:$B$2784=$A8)*('Data - population'!$C$2:$C$2784=N$4)*('Data - population'!$D$2:$D$2784)),SUMPRODUCT(('Data - population'!$B$2:$B$2784=$A8)*('Data - population'!$C$2:$C$2784=N$4)*('Data - population'!$D$2:$D$2784)),"..")</f>
        <v>54852000</v>
      </c>
      <c r="O8" s="70">
        <f t="shared" si="4"/>
        <v>0</v>
      </c>
      <c r="P8" s="69"/>
      <c r="Q8" s="62"/>
      <c r="R8" s="62"/>
      <c r="S8" s="62"/>
      <c r="T8" s="62"/>
      <c r="U8" s="62"/>
      <c r="V8" s="62"/>
    </row>
    <row r="9" spans="1:22">
      <c r="A9" s="62" t="s">
        <v>71</v>
      </c>
      <c r="B9" s="63" cm="1">
        <f t="array" ref="B9">IF($B$3="Total non-fatal casualties",IF(SUMPRODUCT(('Data - victims'!$A$2:$A$39821=B$4)*('Data - victims'!$B$2:$B$39821=$A9)*('Data - victims'!$C$2:$C$39821="Total non-fatal casualties")*('Data - victims'!$D$2:$D$39821))+SUMPRODUCT(('Data - victims'!$A$2:$A$39821=B$4)*('Data - victims'!$B$2:$B$39821=$A9)*('Data - victims'!$C$2:$C$39821="Hospital severe")*('Data - victims'!$D$2:$D$39821))+SUMPRODUCT(('Data - victims'!$A$2:$A$39821=B$4)*('Data - victims'!$B$2:$B$39821=$A9)*('Data - victims'!$C$2:$C$39821="Hospital slight")*('Data - victims'!$D$2:$D$39821))+SUMPRODUCT(('Data - victims'!$A$2:$A$39821=B$4)*('Data - victims'!$B$2:$B$39821=$A9)*('Data - victims'!$C$2:$C$39821="First aid")*('Data - victims'!$D$2:$D$39821))+SUMPRODUCT(('Data - victims'!$A$2:$A$39821=B$4)*('Data - victims'!$B$2:$B$39821=$A9)*('Data - victims'!$C$2:$C$39821="Precautionary checks")*('Data - victims'!$D$2:$D$39821))=0,"..",SUMPRODUCT(('Data - victims'!$A$2:$A$39821=B$4)*('Data - victims'!$B$2:$B$39821=$A9)*('Data - victims'!$C$2:$C$39821="Total non-fatal casualties")*('Data - victims'!$D$2:$D$39821))+SUMPRODUCT(('Data - victims'!$A$2:$A$39821=B$4)*('Data - victims'!$B$2:$B$39821=$A9)*('Data - victims'!$C$2:$C$39821="Hospital severe")*('Data - victims'!$D$2:$D$39821))+SUMPRODUCT(('Data - victims'!$A$2:$A$39821=B$4)*('Data - victims'!$B$2:$B$39821=$A9)*('Data - victims'!$C$2:$C$39821="Hospital slight")*('Data - victims'!$D$2:$D$39821))+SUMPRODUCT(('Data - victims'!$A$2:$A$39821=B$4)*('Data - victims'!$B$2:$B$39821=$A9)*('Data - victims'!$C$2:$C$39821="First aid")*('Data - victims'!$D$2:$D$39821))+SUMPRODUCT(('Data - victims'!$A$2:$A$39821=B$4)*('Data - victims'!$B$2:$B$39821=$A9)*('Data - victims'!$C$2:$C$39821="Precautionary checks")*('Data - victims'!$D$2:$D$39821))),IF($B$3="Total casualties requiring hospital treatment",IF(SUMPRODUCT(('Data - victims'!$A$2:$A$39821=B$4)*('Data - victims'!$B$2:$B$39821=$A9)*('Data - victims'!$C$2:$C$39821="Total casualties requiring hospital treatment")*('Data - victims'!$D$2:$D$39821))+SUMPRODUCT(('Data - victims'!$A$2:$A$39821=B$4)*('Data - victims'!$B$2:$B$39821=$A9)*('Data - victims'!$C$2:$C$39821="Hospital severe")*('Data - victims'!$D$2:$D$39821))+SUMPRODUCT(('Data - victims'!$A$2:$A$39821=B$4)*('Data - victims'!$B$2:$B$39821=$A9)*('Data - victims'!$C$2:$C$39821="Hospital slight")*('Data - victims'!$D$2:$D$39821))=0,"..",SUMPRODUCT(('Data - victims'!$A$2:$A$39821=B$4)*('Data - victims'!$B$2:$B$39821=$A9)*('Data - victims'!$C$2:$C$39821="Total casualties requiring hospital treatment")*('Data - victims'!$D$2:$D$39821))+SUMPRODUCT(('Data - victims'!$A$2:$A$39821=B$4)*('Data - victims'!$B$2:$B$39821=$A9)*('Data - victims'!$C$2:$C$39821="Hospital severe")*('Data - victims'!$D$2:$D$39821))+SUMPRODUCT(('Data - victims'!$A$2:$A$39821=B$4)*('Data - victims'!$B$2:$B$39821=$A9)*('Data - victims'!$C$2:$C$39821="Hospital slight")*('Data - victims'!$D$2:$D$39821))),IF(SUMPRODUCT(('Data - victims'!$A$2:$A$39821=B$4)*('Data - victims'!$B$2:$B$39821=$A9)*('Data - victims'!$C$2:$C$39821=$B$3)*('Data - victims'!$D$2:$D$39821))=0,"..",SUMPRODUCT(('Data - victims'!$A$2:$A$39821=B$4)*('Data - victims'!$B$2:$B$39821=$A9)*('Data - victims'!$C$2:$C$39821=$B$3)*('Data - victims'!$D$2:$D$39821)))))</f>
        <v>765</v>
      </c>
      <c r="C9" s="63" t="str" cm="1">
        <f t="array" ref="C9">IF($B$3="Total non-fatal casualties",IF(SUMPRODUCT(('Data - victims'!$A$2:$A$39821=C$4)*('Data - victims'!$B$2:$B$39821=$A9)*('Data - victims'!$C$2:$C$39821="Total non-fatal casualties")*('Data - victims'!$D$2:$D$39821))+SUMPRODUCT(('Data - victims'!$A$2:$A$39821=C$4)*('Data - victims'!$B$2:$B$39821=$A9)*('Data - victims'!$C$2:$C$39821="Hospital severe")*('Data - victims'!$D$2:$D$39821))+SUMPRODUCT(('Data - victims'!$A$2:$A$39821=C$4)*('Data - victims'!$B$2:$B$39821=$A9)*('Data - victims'!$C$2:$C$39821="Hospital slight")*('Data - victims'!$D$2:$D$39821))+SUMPRODUCT(('Data - victims'!$A$2:$A$39821=C$4)*('Data - victims'!$B$2:$B$39821=$A9)*('Data - victims'!$C$2:$C$39821="First aid")*('Data - victims'!$D$2:$D$39821))+SUMPRODUCT(('Data - victims'!$A$2:$A$39821=C$4)*('Data - victims'!$B$2:$B$39821=$A9)*('Data - victims'!$C$2:$C$39821="Precautionary checks")*('Data - victims'!$D$2:$D$39821))=0,"..",SUMPRODUCT(('Data - victims'!$A$2:$A$39821=C$4)*('Data - victims'!$B$2:$B$39821=$A9)*('Data - victims'!$C$2:$C$39821="Total non-fatal casualties")*('Data - victims'!$D$2:$D$39821))+SUMPRODUCT(('Data - victims'!$A$2:$A$39821=C$4)*('Data - victims'!$B$2:$B$39821=$A9)*('Data - victims'!$C$2:$C$39821="Hospital severe")*('Data - victims'!$D$2:$D$39821))+SUMPRODUCT(('Data - victims'!$A$2:$A$39821=C$4)*('Data - victims'!$B$2:$B$39821=$A9)*('Data - victims'!$C$2:$C$39821="Hospital slight")*('Data - victims'!$D$2:$D$39821))+SUMPRODUCT(('Data - victims'!$A$2:$A$39821=C$4)*('Data - victims'!$B$2:$B$39821=$A9)*('Data - victims'!$C$2:$C$39821="First aid")*('Data - victims'!$D$2:$D$39821))+SUMPRODUCT(('Data - victims'!$A$2:$A$39821=C$4)*('Data - victims'!$B$2:$B$39821=$A9)*('Data - victims'!$C$2:$C$39821="Precautionary checks")*('Data - victims'!$D$2:$D$39821))),IF($B$3="Total casualties requiring hospital treatment",IF(SUMPRODUCT(('Data - victims'!$A$2:$A$39821=C$4)*('Data - victims'!$B$2:$B$39821=$A9)*('Data - victims'!$C$2:$C$39821="Total casualties requiring hospital treatment")*('Data - victims'!$D$2:$D$39821))+SUMPRODUCT(('Data - victims'!$A$2:$A$39821=C$4)*('Data - victims'!$B$2:$B$39821=$A9)*('Data - victims'!$C$2:$C$39821="Hospital severe")*('Data - victims'!$D$2:$D$39821))+SUMPRODUCT(('Data - victims'!$A$2:$A$39821=C$4)*('Data - victims'!$B$2:$B$39821=$A9)*('Data - victims'!$C$2:$C$39821="Hospital slight")*('Data - victims'!$D$2:$D$39821))=0,"..",SUMPRODUCT(('Data - victims'!$A$2:$A$39821=C$4)*('Data - victims'!$B$2:$B$39821=$A9)*('Data - victims'!$C$2:$C$39821="Total casualties requiring hospital treatment")*('Data - victims'!$D$2:$D$39821))+SUMPRODUCT(('Data - victims'!$A$2:$A$39821=C$4)*('Data - victims'!$B$2:$B$39821=$A9)*('Data - victims'!$C$2:$C$39821="Hospital severe")*('Data - victims'!$D$2:$D$39821))+SUMPRODUCT(('Data - victims'!$A$2:$A$39821=C$4)*('Data - victims'!$B$2:$B$39821=$A9)*('Data - victims'!$C$2:$C$39821="Hospital slight")*('Data - victims'!$D$2:$D$39821))),IF(SUMPRODUCT(('Data - victims'!$A$2:$A$39821=C$4)*('Data - victims'!$B$2:$B$39821=$A9)*('Data - victims'!$C$2:$C$39821=$B$3)*('Data - victims'!$D$2:$D$39821))=0,"..",SUMPRODUCT(('Data - victims'!$A$2:$A$39821=C$4)*('Data - victims'!$B$2:$B$39821=$A9)*('Data - victims'!$C$2:$C$39821=$B$3)*('Data - victims'!$D$2:$D$39821)))))</f>
        <v>..</v>
      </c>
      <c r="D9" s="63" t="str" cm="1">
        <f t="array" ref="D9">IF($B$3="Total non-fatal casualties",IF(SUMPRODUCT(('Data - victims'!$A$2:$A$39821=D$4)*('Data - victims'!$B$2:$B$39821=$A9)*('Data - victims'!$C$2:$C$39821="Total non-fatal casualties")*('Data - victims'!$D$2:$D$39821))+SUMPRODUCT(('Data - victims'!$A$2:$A$39821=D$4)*('Data - victims'!$B$2:$B$39821=$A9)*('Data - victims'!$C$2:$C$39821="Hospital severe")*('Data - victims'!$D$2:$D$39821))+SUMPRODUCT(('Data - victims'!$A$2:$A$39821=D$4)*('Data - victims'!$B$2:$B$39821=$A9)*('Data - victims'!$C$2:$C$39821="Hospital slight")*('Data - victims'!$D$2:$D$39821))+SUMPRODUCT(('Data - victims'!$A$2:$A$39821=D$4)*('Data - victims'!$B$2:$B$39821=$A9)*('Data - victims'!$C$2:$C$39821="First aid")*('Data - victims'!$D$2:$D$39821))+SUMPRODUCT(('Data - victims'!$A$2:$A$39821=D$4)*('Data - victims'!$B$2:$B$39821=$A9)*('Data - victims'!$C$2:$C$39821="Precautionary checks")*('Data - victims'!$D$2:$D$39821))=0,"..",SUMPRODUCT(('Data - victims'!$A$2:$A$39821=D$4)*('Data - victims'!$B$2:$B$39821=$A9)*('Data - victims'!$C$2:$C$39821="Total non-fatal casualties")*('Data - victims'!$D$2:$D$39821))+SUMPRODUCT(('Data - victims'!$A$2:$A$39821=D$4)*('Data - victims'!$B$2:$B$39821=$A9)*('Data - victims'!$C$2:$C$39821="Hospital severe")*('Data - victims'!$D$2:$D$39821))+SUMPRODUCT(('Data - victims'!$A$2:$A$39821=D$4)*('Data - victims'!$B$2:$B$39821=$A9)*('Data - victims'!$C$2:$C$39821="Hospital slight")*('Data - victims'!$D$2:$D$39821))+SUMPRODUCT(('Data - victims'!$A$2:$A$39821=D$4)*('Data - victims'!$B$2:$B$39821=$A9)*('Data - victims'!$C$2:$C$39821="First aid")*('Data - victims'!$D$2:$D$39821))+SUMPRODUCT(('Data - victims'!$A$2:$A$39821=D$4)*('Data - victims'!$B$2:$B$39821=$A9)*('Data - victims'!$C$2:$C$39821="Precautionary checks")*('Data - victims'!$D$2:$D$39821))),IF($B$3="Total casualties requiring hospital treatment",IF(SUMPRODUCT(('Data - victims'!$A$2:$A$39821=D$4)*('Data - victims'!$B$2:$B$39821=$A9)*('Data - victims'!$C$2:$C$39821="Total casualties requiring hospital treatment")*('Data - victims'!$D$2:$D$39821))+SUMPRODUCT(('Data - victims'!$A$2:$A$39821=D$4)*('Data - victims'!$B$2:$B$39821=$A9)*('Data - victims'!$C$2:$C$39821="Hospital severe")*('Data - victims'!$D$2:$D$39821))+SUMPRODUCT(('Data - victims'!$A$2:$A$39821=D$4)*('Data - victims'!$B$2:$B$39821=$A9)*('Data - victims'!$C$2:$C$39821="Hospital slight")*('Data - victims'!$D$2:$D$39821))=0,"..",SUMPRODUCT(('Data - victims'!$A$2:$A$39821=D$4)*('Data - victims'!$B$2:$B$39821=$A9)*('Data - victims'!$C$2:$C$39821="Total casualties requiring hospital treatment")*('Data - victims'!$D$2:$D$39821))+SUMPRODUCT(('Data - victims'!$A$2:$A$39821=D$4)*('Data - victims'!$B$2:$B$39821=$A9)*('Data - victims'!$C$2:$C$39821="Hospital severe")*('Data - victims'!$D$2:$D$39821))+SUMPRODUCT(('Data - victims'!$A$2:$A$39821=D$4)*('Data - victims'!$B$2:$B$39821=$A9)*('Data - victims'!$C$2:$C$39821="Hospital slight")*('Data - victims'!$D$2:$D$39821))),IF(SUMPRODUCT(('Data - victims'!$A$2:$A$39821=D$4)*('Data - victims'!$B$2:$B$39821=$A9)*('Data - victims'!$C$2:$C$39821=$B$3)*('Data - victims'!$D$2:$D$39821))=0,"..",SUMPRODUCT(('Data - victims'!$A$2:$A$39821=D$4)*('Data - victims'!$B$2:$B$39821=$A9)*('Data - victims'!$C$2:$C$39821=$B$3)*('Data - victims'!$D$2:$D$39821)))))</f>
        <v>..</v>
      </c>
      <c r="E9" s="63" cm="1">
        <f t="array" ref="E9">IF(SUMPRODUCT(('Data - victims'!$A$2:$A$39821=E$4)*('Data - victims'!$B$2:$B$39821=$A9)*('Data - victims'!$C$2:$C$39821=$B$3)*('Data - victims'!$D$2:$D$39821))=0,IF(OR(B9="..",C9="..",D9=".."),"..",IF(B9+C9+D9=0,"..",B9+C9+D9)),SUMPRODUCT(('Data - victims'!$A$2:$A$39821=E$4)*('Data - victims'!$B$2:$B$39821=$A9)*('Data - victims'!$C$2:$C$39821=$B$3)*('Data - victims'!$D$2:$D$39821)))</f>
        <v>967</v>
      </c>
      <c r="F9" s="68">
        <f t="shared" si="0"/>
        <v>16</v>
      </c>
      <c r="G9" s="68" t="str">
        <f t="shared" si="1"/>
        <v>..</v>
      </c>
      <c r="H9" s="68" t="str">
        <f t="shared" si="2"/>
        <v>..</v>
      </c>
      <c r="I9" s="68">
        <f t="shared" si="3"/>
        <v>18</v>
      </c>
      <c r="J9" s="62"/>
      <c r="K9" s="69" cm="1">
        <f t="array" ref="K9">IF(SUMPRODUCT(('Data - population'!$B$2:$B$2784=$A9)*('Data - population'!$C$2:$C$2784=K$4)*('Data - population'!$D$2:$D$2784)),SUMPRODUCT(('Data - population'!$B$2:$B$2784=$A9)*('Data - population'!$C$2:$C$2784=K$4)*('Data - population'!$D$2:$D$2784)),"..")</f>
        <v>47057400</v>
      </c>
      <c r="L9" s="69" cm="1">
        <f t="array" ref="L9">IF(SUMPRODUCT(('Data - population'!$B$2:$B$2784=$A9)*('Data - population'!$C$2:$C$2784=L$4)*('Data - population'!$D$2:$D$2784)),SUMPRODUCT(('Data - population'!$B$2:$B$2784=$A9)*('Data - population'!$C$2:$C$2784=L$4)*('Data - population'!$D$2:$D$2784)),"..")</f>
        <v>5127900</v>
      </c>
      <c r="M9" s="69" cm="1">
        <f t="array" ref="M9">IF(SUMPRODUCT(('Data - population'!$B$2:$B$2784=$A9)*('Data - population'!$C$2:$C$2784=M$4)*('Data - population'!$D$2:$D$2784)),SUMPRODUCT(('Data - population'!$B$2:$B$2784=$A9)*('Data - population'!$C$2:$C$2784=M$4)*('Data - population'!$D$2:$D$2784)),"..")</f>
        <v>2803400</v>
      </c>
      <c r="N9" s="69" cm="1">
        <f t="array" ref="N9">IF(SUMPRODUCT(('Data - population'!$B$2:$B$2784=$A9)*('Data - population'!$C$2:$C$2784=N$4)*('Data - population'!$D$2:$D$2784)),SUMPRODUCT(('Data - population'!$B$2:$B$2784=$A9)*('Data - population'!$C$2:$C$2784=N$4)*('Data - population'!$D$2:$D$2784)),"..")</f>
        <v>54988600</v>
      </c>
      <c r="O9" s="70">
        <f t="shared" si="4"/>
        <v>100</v>
      </c>
      <c r="P9" s="69"/>
      <c r="Q9" s="62"/>
      <c r="R9" s="62"/>
      <c r="S9" s="62"/>
      <c r="T9" s="62"/>
      <c r="U9" s="62"/>
      <c r="V9" s="62"/>
    </row>
    <row r="10" spans="1:22">
      <c r="A10" s="62" t="s">
        <v>72</v>
      </c>
      <c r="B10" s="63" cm="1">
        <f t="array" ref="B10">IF($B$3="Total non-fatal casualties",IF(SUMPRODUCT(('Data - victims'!$A$2:$A$39821=B$4)*('Data - victims'!$B$2:$B$39821=$A10)*('Data - victims'!$C$2:$C$39821="Total non-fatal casualties")*('Data - victims'!$D$2:$D$39821))+SUMPRODUCT(('Data - victims'!$A$2:$A$39821=B$4)*('Data - victims'!$B$2:$B$39821=$A10)*('Data - victims'!$C$2:$C$39821="Hospital severe")*('Data - victims'!$D$2:$D$39821))+SUMPRODUCT(('Data - victims'!$A$2:$A$39821=B$4)*('Data - victims'!$B$2:$B$39821=$A10)*('Data - victims'!$C$2:$C$39821="Hospital slight")*('Data - victims'!$D$2:$D$39821))+SUMPRODUCT(('Data - victims'!$A$2:$A$39821=B$4)*('Data - victims'!$B$2:$B$39821=$A10)*('Data - victims'!$C$2:$C$39821="First aid")*('Data - victims'!$D$2:$D$39821))+SUMPRODUCT(('Data - victims'!$A$2:$A$39821=B$4)*('Data - victims'!$B$2:$B$39821=$A10)*('Data - victims'!$C$2:$C$39821="Precautionary checks")*('Data - victims'!$D$2:$D$39821))=0,"..",SUMPRODUCT(('Data - victims'!$A$2:$A$39821=B$4)*('Data - victims'!$B$2:$B$39821=$A10)*('Data - victims'!$C$2:$C$39821="Total non-fatal casualties")*('Data - victims'!$D$2:$D$39821))+SUMPRODUCT(('Data - victims'!$A$2:$A$39821=B$4)*('Data - victims'!$B$2:$B$39821=$A10)*('Data - victims'!$C$2:$C$39821="Hospital severe")*('Data - victims'!$D$2:$D$39821))+SUMPRODUCT(('Data - victims'!$A$2:$A$39821=B$4)*('Data - victims'!$B$2:$B$39821=$A10)*('Data - victims'!$C$2:$C$39821="Hospital slight")*('Data - victims'!$D$2:$D$39821))+SUMPRODUCT(('Data - victims'!$A$2:$A$39821=B$4)*('Data - victims'!$B$2:$B$39821=$A10)*('Data - victims'!$C$2:$C$39821="First aid")*('Data - victims'!$D$2:$D$39821))+SUMPRODUCT(('Data - victims'!$A$2:$A$39821=B$4)*('Data - victims'!$B$2:$B$39821=$A10)*('Data - victims'!$C$2:$C$39821="Precautionary checks")*('Data - victims'!$D$2:$D$39821))),IF($B$3="Total casualties requiring hospital treatment",IF(SUMPRODUCT(('Data - victims'!$A$2:$A$39821=B$4)*('Data - victims'!$B$2:$B$39821=$A10)*('Data - victims'!$C$2:$C$39821="Total casualties requiring hospital treatment")*('Data - victims'!$D$2:$D$39821))+SUMPRODUCT(('Data - victims'!$A$2:$A$39821=B$4)*('Data - victims'!$B$2:$B$39821=$A10)*('Data - victims'!$C$2:$C$39821="Hospital severe")*('Data - victims'!$D$2:$D$39821))+SUMPRODUCT(('Data - victims'!$A$2:$A$39821=B$4)*('Data - victims'!$B$2:$B$39821=$A10)*('Data - victims'!$C$2:$C$39821="Hospital slight")*('Data - victims'!$D$2:$D$39821))=0,"..",SUMPRODUCT(('Data - victims'!$A$2:$A$39821=B$4)*('Data - victims'!$B$2:$B$39821=$A10)*('Data - victims'!$C$2:$C$39821="Total casualties requiring hospital treatment")*('Data - victims'!$D$2:$D$39821))+SUMPRODUCT(('Data - victims'!$A$2:$A$39821=B$4)*('Data - victims'!$B$2:$B$39821=$A10)*('Data - victims'!$C$2:$C$39821="Hospital severe")*('Data - victims'!$D$2:$D$39821))+SUMPRODUCT(('Data - victims'!$A$2:$A$39821=B$4)*('Data - victims'!$B$2:$B$39821=$A10)*('Data - victims'!$C$2:$C$39821="Hospital slight")*('Data - victims'!$D$2:$D$39821))),IF(SUMPRODUCT(('Data - victims'!$A$2:$A$39821=B$4)*('Data - victims'!$B$2:$B$39821=$A10)*('Data - victims'!$C$2:$C$39821=$B$3)*('Data - victims'!$D$2:$D$39821))=0,"..",SUMPRODUCT(('Data - victims'!$A$2:$A$39821=B$4)*('Data - victims'!$B$2:$B$39821=$A10)*('Data - victims'!$C$2:$C$39821=$B$3)*('Data - victims'!$D$2:$D$39821)))))</f>
        <v>682</v>
      </c>
      <c r="C10" s="63" t="str" cm="1">
        <f t="array" ref="C10">IF($B$3="Total non-fatal casualties",IF(SUMPRODUCT(('Data - victims'!$A$2:$A$39821=C$4)*('Data - victims'!$B$2:$B$39821=$A10)*('Data - victims'!$C$2:$C$39821="Total non-fatal casualties")*('Data - victims'!$D$2:$D$39821))+SUMPRODUCT(('Data - victims'!$A$2:$A$39821=C$4)*('Data - victims'!$B$2:$B$39821=$A10)*('Data - victims'!$C$2:$C$39821="Hospital severe")*('Data - victims'!$D$2:$D$39821))+SUMPRODUCT(('Data - victims'!$A$2:$A$39821=C$4)*('Data - victims'!$B$2:$B$39821=$A10)*('Data - victims'!$C$2:$C$39821="Hospital slight")*('Data - victims'!$D$2:$D$39821))+SUMPRODUCT(('Data - victims'!$A$2:$A$39821=C$4)*('Data - victims'!$B$2:$B$39821=$A10)*('Data - victims'!$C$2:$C$39821="First aid")*('Data - victims'!$D$2:$D$39821))+SUMPRODUCT(('Data - victims'!$A$2:$A$39821=C$4)*('Data - victims'!$B$2:$B$39821=$A10)*('Data - victims'!$C$2:$C$39821="Precautionary checks")*('Data - victims'!$D$2:$D$39821))=0,"..",SUMPRODUCT(('Data - victims'!$A$2:$A$39821=C$4)*('Data - victims'!$B$2:$B$39821=$A10)*('Data - victims'!$C$2:$C$39821="Total non-fatal casualties")*('Data - victims'!$D$2:$D$39821))+SUMPRODUCT(('Data - victims'!$A$2:$A$39821=C$4)*('Data - victims'!$B$2:$B$39821=$A10)*('Data - victims'!$C$2:$C$39821="Hospital severe")*('Data - victims'!$D$2:$D$39821))+SUMPRODUCT(('Data - victims'!$A$2:$A$39821=C$4)*('Data - victims'!$B$2:$B$39821=$A10)*('Data - victims'!$C$2:$C$39821="Hospital slight")*('Data - victims'!$D$2:$D$39821))+SUMPRODUCT(('Data - victims'!$A$2:$A$39821=C$4)*('Data - victims'!$B$2:$B$39821=$A10)*('Data - victims'!$C$2:$C$39821="First aid")*('Data - victims'!$D$2:$D$39821))+SUMPRODUCT(('Data - victims'!$A$2:$A$39821=C$4)*('Data - victims'!$B$2:$B$39821=$A10)*('Data - victims'!$C$2:$C$39821="Precautionary checks")*('Data - victims'!$D$2:$D$39821))),IF($B$3="Total casualties requiring hospital treatment",IF(SUMPRODUCT(('Data - victims'!$A$2:$A$39821=C$4)*('Data - victims'!$B$2:$B$39821=$A10)*('Data - victims'!$C$2:$C$39821="Total casualties requiring hospital treatment")*('Data - victims'!$D$2:$D$39821))+SUMPRODUCT(('Data - victims'!$A$2:$A$39821=C$4)*('Data - victims'!$B$2:$B$39821=$A10)*('Data - victims'!$C$2:$C$39821="Hospital severe")*('Data - victims'!$D$2:$D$39821))+SUMPRODUCT(('Data - victims'!$A$2:$A$39821=C$4)*('Data - victims'!$B$2:$B$39821=$A10)*('Data - victims'!$C$2:$C$39821="Hospital slight")*('Data - victims'!$D$2:$D$39821))=0,"..",SUMPRODUCT(('Data - victims'!$A$2:$A$39821=C$4)*('Data - victims'!$B$2:$B$39821=$A10)*('Data - victims'!$C$2:$C$39821="Total casualties requiring hospital treatment")*('Data - victims'!$D$2:$D$39821))+SUMPRODUCT(('Data - victims'!$A$2:$A$39821=C$4)*('Data - victims'!$B$2:$B$39821=$A10)*('Data - victims'!$C$2:$C$39821="Hospital severe")*('Data - victims'!$D$2:$D$39821))+SUMPRODUCT(('Data - victims'!$A$2:$A$39821=C$4)*('Data - victims'!$B$2:$B$39821=$A10)*('Data - victims'!$C$2:$C$39821="Hospital slight")*('Data - victims'!$D$2:$D$39821))),IF(SUMPRODUCT(('Data - victims'!$A$2:$A$39821=C$4)*('Data - victims'!$B$2:$B$39821=$A10)*('Data - victims'!$C$2:$C$39821=$B$3)*('Data - victims'!$D$2:$D$39821))=0,"..",SUMPRODUCT(('Data - victims'!$A$2:$A$39821=C$4)*('Data - victims'!$B$2:$B$39821=$A10)*('Data - victims'!$C$2:$C$39821=$B$3)*('Data - victims'!$D$2:$D$39821)))))</f>
        <v>..</v>
      </c>
      <c r="D10" s="63" t="str" cm="1">
        <f t="array" ref="D10">IF($B$3="Total non-fatal casualties",IF(SUMPRODUCT(('Data - victims'!$A$2:$A$39821=D$4)*('Data - victims'!$B$2:$B$39821=$A10)*('Data - victims'!$C$2:$C$39821="Total non-fatal casualties")*('Data - victims'!$D$2:$D$39821))+SUMPRODUCT(('Data - victims'!$A$2:$A$39821=D$4)*('Data - victims'!$B$2:$B$39821=$A10)*('Data - victims'!$C$2:$C$39821="Hospital severe")*('Data - victims'!$D$2:$D$39821))+SUMPRODUCT(('Data - victims'!$A$2:$A$39821=D$4)*('Data - victims'!$B$2:$B$39821=$A10)*('Data - victims'!$C$2:$C$39821="Hospital slight")*('Data - victims'!$D$2:$D$39821))+SUMPRODUCT(('Data - victims'!$A$2:$A$39821=D$4)*('Data - victims'!$B$2:$B$39821=$A10)*('Data - victims'!$C$2:$C$39821="First aid")*('Data - victims'!$D$2:$D$39821))+SUMPRODUCT(('Data - victims'!$A$2:$A$39821=D$4)*('Data - victims'!$B$2:$B$39821=$A10)*('Data - victims'!$C$2:$C$39821="Precautionary checks")*('Data - victims'!$D$2:$D$39821))=0,"..",SUMPRODUCT(('Data - victims'!$A$2:$A$39821=D$4)*('Data - victims'!$B$2:$B$39821=$A10)*('Data - victims'!$C$2:$C$39821="Total non-fatal casualties")*('Data - victims'!$D$2:$D$39821))+SUMPRODUCT(('Data - victims'!$A$2:$A$39821=D$4)*('Data - victims'!$B$2:$B$39821=$A10)*('Data - victims'!$C$2:$C$39821="Hospital severe")*('Data - victims'!$D$2:$D$39821))+SUMPRODUCT(('Data - victims'!$A$2:$A$39821=D$4)*('Data - victims'!$B$2:$B$39821=$A10)*('Data - victims'!$C$2:$C$39821="Hospital slight")*('Data - victims'!$D$2:$D$39821))+SUMPRODUCT(('Data - victims'!$A$2:$A$39821=D$4)*('Data - victims'!$B$2:$B$39821=$A10)*('Data - victims'!$C$2:$C$39821="First aid")*('Data - victims'!$D$2:$D$39821))+SUMPRODUCT(('Data - victims'!$A$2:$A$39821=D$4)*('Data - victims'!$B$2:$B$39821=$A10)*('Data - victims'!$C$2:$C$39821="Precautionary checks")*('Data - victims'!$D$2:$D$39821))),IF($B$3="Total casualties requiring hospital treatment",IF(SUMPRODUCT(('Data - victims'!$A$2:$A$39821=D$4)*('Data - victims'!$B$2:$B$39821=$A10)*('Data - victims'!$C$2:$C$39821="Total casualties requiring hospital treatment")*('Data - victims'!$D$2:$D$39821))+SUMPRODUCT(('Data - victims'!$A$2:$A$39821=D$4)*('Data - victims'!$B$2:$B$39821=$A10)*('Data - victims'!$C$2:$C$39821="Hospital severe")*('Data - victims'!$D$2:$D$39821))+SUMPRODUCT(('Data - victims'!$A$2:$A$39821=D$4)*('Data - victims'!$B$2:$B$39821=$A10)*('Data - victims'!$C$2:$C$39821="Hospital slight")*('Data - victims'!$D$2:$D$39821))=0,"..",SUMPRODUCT(('Data - victims'!$A$2:$A$39821=D$4)*('Data - victims'!$B$2:$B$39821=$A10)*('Data - victims'!$C$2:$C$39821="Total casualties requiring hospital treatment")*('Data - victims'!$D$2:$D$39821))+SUMPRODUCT(('Data - victims'!$A$2:$A$39821=D$4)*('Data - victims'!$B$2:$B$39821=$A10)*('Data - victims'!$C$2:$C$39821="Hospital severe")*('Data - victims'!$D$2:$D$39821))+SUMPRODUCT(('Data - victims'!$A$2:$A$39821=D$4)*('Data - victims'!$B$2:$B$39821=$A10)*('Data - victims'!$C$2:$C$39821="Hospital slight")*('Data - victims'!$D$2:$D$39821))),IF(SUMPRODUCT(('Data - victims'!$A$2:$A$39821=D$4)*('Data - victims'!$B$2:$B$39821=$A10)*('Data - victims'!$C$2:$C$39821=$B$3)*('Data - victims'!$D$2:$D$39821))=0,"..",SUMPRODUCT(('Data - victims'!$A$2:$A$39821=D$4)*('Data - victims'!$B$2:$B$39821=$A10)*('Data - victims'!$C$2:$C$39821=$B$3)*('Data - victims'!$D$2:$D$39821)))))</f>
        <v>..</v>
      </c>
      <c r="E10" s="63" cm="1">
        <f t="array" ref="E10">IF(SUMPRODUCT(('Data - victims'!$A$2:$A$39821=E$4)*('Data - victims'!$B$2:$B$39821=$A10)*('Data - victims'!$C$2:$C$39821=$B$3)*('Data - victims'!$D$2:$D$39821))=0,IF(OR(B10="..",C10="..",D10=".."),"..",IF(B10+C10+D10=0,"..",B10+C10+D10)),SUMPRODUCT(('Data - victims'!$A$2:$A$39821=E$4)*('Data - victims'!$B$2:$B$39821=$A10)*('Data - victims'!$C$2:$C$39821=$B$3)*('Data - victims'!$D$2:$D$39821)))</f>
        <v>859</v>
      </c>
      <c r="F10" s="68">
        <f t="shared" si="0"/>
        <v>14</v>
      </c>
      <c r="G10" s="68" t="str">
        <f t="shared" si="1"/>
        <v>..</v>
      </c>
      <c r="H10" s="68" t="str">
        <f t="shared" si="2"/>
        <v>..</v>
      </c>
      <c r="I10" s="68">
        <f t="shared" si="3"/>
        <v>16</v>
      </c>
      <c r="J10" s="62"/>
      <c r="K10" s="69" cm="1">
        <f t="array" ref="K10">IF(SUMPRODUCT(('Data - population'!$B$2:$B$2784=$A10)*('Data - population'!$C$2:$C$2784=K$4)*('Data - population'!$D$2:$D$2784)),SUMPRODUCT(('Data - population'!$B$2:$B$2784=$A10)*('Data - population'!$C$2:$C$2784=K$4)*('Data - population'!$D$2:$D$2784)),"..")</f>
        <v>47187600</v>
      </c>
      <c r="L10" s="69" cm="1">
        <f t="array" ref="L10">IF(SUMPRODUCT(('Data - population'!$B$2:$B$2784=$A10)*('Data - population'!$C$2:$C$2784=L$4)*('Data - population'!$D$2:$D$2784)),SUMPRODUCT(('Data - population'!$B$2:$B$2784=$A10)*('Data - population'!$C$2:$C$2784=L$4)*('Data - population'!$D$2:$D$2784)),"..")</f>
        <v>5111800</v>
      </c>
      <c r="M10" s="69" cm="1">
        <f t="array" ref="M10">IF(SUMPRODUCT(('Data - population'!$B$2:$B$2784=$A10)*('Data - population'!$C$2:$C$2784=M$4)*('Data - population'!$D$2:$D$2784)),SUMPRODUCT(('Data - population'!$B$2:$B$2784=$A10)*('Data - population'!$C$2:$C$2784=M$4)*('Data - population'!$D$2:$D$2784)),"..")</f>
        <v>2810900</v>
      </c>
      <c r="N10" s="69" cm="1">
        <f t="array" ref="N10">IF(SUMPRODUCT(('Data - population'!$B$2:$B$2784=$A10)*('Data - population'!$C$2:$C$2784=N$4)*('Data - population'!$D$2:$D$2784)),SUMPRODUCT(('Data - population'!$B$2:$B$2784=$A10)*('Data - population'!$C$2:$C$2784=N$4)*('Data - population'!$D$2:$D$2784)),"..")</f>
        <v>55110300</v>
      </c>
      <c r="O10" s="70">
        <f t="shared" si="4"/>
        <v>0</v>
      </c>
      <c r="P10" s="69"/>
      <c r="Q10" s="62"/>
      <c r="R10" s="62"/>
      <c r="S10" s="62"/>
      <c r="T10" s="62"/>
      <c r="U10" s="62"/>
      <c r="V10" s="62"/>
    </row>
    <row r="11" spans="1:22">
      <c r="A11" s="62" t="s">
        <v>73</v>
      </c>
      <c r="B11" s="63" cm="1">
        <f t="array" ref="B11">IF($B$3="Total non-fatal casualties",IF(SUMPRODUCT(('Data - victims'!$A$2:$A$39821=B$4)*('Data - victims'!$B$2:$B$39821=$A11)*('Data - victims'!$C$2:$C$39821="Total non-fatal casualties")*('Data - victims'!$D$2:$D$39821))+SUMPRODUCT(('Data - victims'!$A$2:$A$39821=B$4)*('Data - victims'!$B$2:$B$39821=$A11)*('Data - victims'!$C$2:$C$39821="Hospital severe")*('Data - victims'!$D$2:$D$39821))+SUMPRODUCT(('Data - victims'!$A$2:$A$39821=B$4)*('Data - victims'!$B$2:$B$39821=$A11)*('Data - victims'!$C$2:$C$39821="Hospital slight")*('Data - victims'!$D$2:$D$39821))+SUMPRODUCT(('Data - victims'!$A$2:$A$39821=B$4)*('Data - victims'!$B$2:$B$39821=$A11)*('Data - victims'!$C$2:$C$39821="First aid")*('Data - victims'!$D$2:$D$39821))+SUMPRODUCT(('Data - victims'!$A$2:$A$39821=B$4)*('Data - victims'!$B$2:$B$39821=$A11)*('Data - victims'!$C$2:$C$39821="Precautionary checks")*('Data - victims'!$D$2:$D$39821))=0,"..",SUMPRODUCT(('Data - victims'!$A$2:$A$39821=B$4)*('Data - victims'!$B$2:$B$39821=$A11)*('Data - victims'!$C$2:$C$39821="Total non-fatal casualties")*('Data - victims'!$D$2:$D$39821))+SUMPRODUCT(('Data - victims'!$A$2:$A$39821=B$4)*('Data - victims'!$B$2:$B$39821=$A11)*('Data - victims'!$C$2:$C$39821="Hospital severe")*('Data - victims'!$D$2:$D$39821))+SUMPRODUCT(('Data - victims'!$A$2:$A$39821=B$4)*('Data - victims'!$B$2:$B$39821=$A11)*('Data - victims'!$C$2:$C$39821="Hospital slight")*('Data - victims'!$D$2:$D$39821))+SUMPRODUCT(('Data - victims'!$A$2:$A$39821=B$4)*('Data - victims'!$B$2:$B$39821=$A11)*('Data - victims'!$C$2:$C$39821="First aid")*('Data - victims'!$D$2:$D$39821))+SUMPRODUCT(('Data - victims'!$A$2:$A$39821=B$4)*('Data - victims'!$B$2:$B$39821=$A11)*('Data - victims'!$C$2:$C$39821="Precautionary checks")*('Data - victims'!$D$2:$D$39821))),IF($B$3="Total casualties requiring hospital treatment",IF(SUMPRODUCT(('Data - victims'!$A$2:$A$39821=B$4)*('Data - victims'!$B$2:$B$39821=$A11)*('Data - victims'!$C$2:$C$39821="Total casualties requiring hospital treatment")*('Data - victims'!$D$2:$D$39821))+SUMPRODUCT(('Data - victims'!$A$2:$A$39821=B$4)*('Data - victims'!$B$2:$B$39821=$A11)*('Data - victims'!$C$2:$C$39821="Hospital severe")*('Data - victims'!$D$2:$D$39821))+SUMPRODUCT(('Data - victims'!$A$2:$A$39821=B$4)*('Data - victims'!$B$2:$B$39821=$A11)*('Data - victims'!$C$2:$C$39821="Hospital slight")*('Data - victims'!$D$2:$D$39821))=0,"..",SUMPRODUCT(('Data - victims'!$A$2:$A$39821=B$4)*('Data - victims'!$B$2:$B$39821=$A11)*('Data - victims'!$C$2:$C$39821="Total casualties requiring hospital treatment")*('Data - victims'!$D$2:$D$39821))+SUMPRODUCT(('Data - victims'!$A$2:$A$39821=B$4)*('Data - victims'!$B$2:$B$39821=$A11)*('Data - victims'!$C$2:$C$39821="Hospital severe")*('Data - victims'!$D$2:$D$39821))+SUMPRODUCT(('Data - victims'!$A$2:$A$39821=B$4)*('Data - victims'!$B$2:$B$39821=$A11)*('Data - victims'!$C$2:$C$39821="Hospital slight")*('Data - victims'!$D$2:$D$39821))),IF(SUMPRODUCT(('Data - victims'!$A$2:$A$39821=B$4)*('Data - victims'!$B$2:$B$39821=$A11)*('Data - victims'!$C$2:$C$39821=$B$3)*('Data - victims'!$D$2:$D$39821))=0,"..",SUMPRODUCT(('Data - victims'!$A$2:$A$39821=B$4)*('Data - victims'!$B$2:$B$39821=$A11)*('Data - victims'!$C$2:$C$39821=$B$3)*('Data - victims'!$D$2:$D$39821)))))</f>
        <v>665</v>
      </c>
      <c r="C11" s="63" t="str" cm="1">
        <f t="array" ref="C11">IF($B$3="Total non-fatal casualties",IF(SUMPRODUCT(('Data - victims'!$A$2:$A$39821=C$4)*('Data - victims'!$B$2:$B$39821=$A11)*('Data - victims'!$C$2:$C$39821="Total non-fatal casualties")*('Data - victims'!$D$2:$D$39821))+SUMPRODUCT(('Data - victims'!$A$2:$A$39821=C$4)*('Data - victims'!$B$2:$B$39821=$A11)*('Data - victims'!$C$2:$C$39821="Hospital severe")*('Data - victims'!$D$2:$D$39821))+SUMPRODUCT(('Data - victims'!$A$2:$A$39821=C$4)*('Data - victims'!$B$2:$B$39821=$A11)*('Data - victims'!$C$2:$C$39821="Hospital slight")*('Data - victims'!$D$2:$D$39821))+SUMPRODUCT(('Data - victims'!$A$2:$A$39821=C$4)*('Data - victims'!$B$2:$B$39821=$A11)*('Data - victims'!$C$2:$C$39821="First aid")*('Data - victims'!$D$2:$D$39821))+SUMPRODUCT(('Data - victims'!$A$2:$A$39821=C$4)*('Data - victims'!$B$2:$B$39821=$A11)*('Data - victims'!$C$2:$C$39821="Precautionary checks")*('Data - victims'!$D$2:$D$39821))=0,"..",SUMPRODUCT(('Data - victims'!$A$2:$A$39821=C$4)*('Data - victims'!$B$2:$B$39821=$A11)*('Data - victims'!$C$2:$C$39821="Total non-fatal casualties")*('Data - victims'!$D$2:$D$39821))+SUMPRODUCT(('Data - victims'!$A$2:$A$39821=C$4)*('Data - victims'!$B$2:$B$39821=$A11)*('Data - victims'!$C$2:$C$39821="Hospital severe")*('Data - victims'!$D$2:$D$39821))+SUMPRODUCT(('Data - victims'!$A$2:$A$39821=C$4)*('Data - victims'!$B$2:$B$39821=$A11)*('Data - victims'!$C$2:$C$39821="Hospital slight")*('Data - victims'!$D$2:$D$39821))+SUMPRODUCT(('Data - victims'!$A$2:$A$39821=C$4)*('Data - victims'!$B$2:$B$39821=$A11)*('Data - victims'!$C$2:$C$39821="First aid")*('Data - victims'!$D$2:$D$39821))+SUMPRODUCT(('Data - victims'!$A$2:$A$39821=C$4)*('Data - victims'!$B$2:$B$39821=$A11)*('Data - victims'!$C$2:$C$39821="Precautionary checks")*('Data - victims'!$D$2:$D$39821))),IF($B$3="Total casualties requiring hospital treatment",IF(SUMPRODUCT(('Data - victims'!$A$2:$A$39821=C$4)*('Data - victims'!$B$2:$B$39821=$A11)*('Data - victims'!$C$2:$C$39821="Total casualties requiring hospital treatment")*('Data - victims'!$D$2:$D$39821))+SUMPRODUCT(('Data - victims'!$A$2:$A$39821=C$4)*('Data - victims'!$B$2:$B$39821=$A11)*('Data - victims'!$C$2:$C$39821="Hospital severe")*('Data - victims'!$D$2:$D$39821))+SUMPRODUCT(('Data - victims'!$A$2:$A$39821=C$4)*('Data - victims'!$B$2:$B$39821=$A11)*('Data - victims'!$C$2:$C$39821="Hospital slight")*('Data - victims'!$D$2:$D$39821))=0,"..",SUMPRODUCT(('Data - victims'!$A$2:$A$39821=C$4)*('Data - victims'!$B$2:$B$39821=$A11)*('Data - victims'!$C$2:$C$39821="Total casualties requiring hospital treatment")*('Data - victims'!$D$2:$D$39821))+SUMPRODUCT(('Data - victims'!$A$2:$A$39821=C$4)*('Data - victims'!$B$2:$B$39821=$A11)*('Data - victims'!$C$2:$C$39821="Hospital severe")*('Data - victims'!$D$2:$D$39821))+SUMPRODUCT(('Data - victims'!$A$2:$A$39821=C$4)*('Data - victims'!$B$2:$B$39821=$A11)*('Data - victims'!$C$2:$C$39821="Hospital slight")*('Data - victims'!$D$2:$D$39821))),IF(SUMPRODUCT(('Data - victims'!$A$2:$A$39821=C$4)*('Data - victims'!$B$2:$B$39821=$A11)*('Data - victims'!$C$2:$C$39821=$B$3)*('Data - victims'!$D$2:$D$39821))=0,"..",SUMPRODUCT(('Data - victims'!$A$2:$A$39821=C$4)*('Data - victims'!$B$2:$B$39821=$A11)*('Data - victims'!$C$2:$C$39821=$B$3)*('Data - victims'!$D$2:$D$39821)))))</f>
        <v>..</v>
      </c>
      <c r="D11" s="63" t="str" cm="1">
        <f t="array" ref="D11">IF($B$3="Total non-fatal casualties",IF(SUMPRODUCT(('Data - victims'!$A$2:$A$39821=D$4)*('Data - victims'!$B$2:$B$39821=$A11)*('Data - victims'!$C$2:$C$39821="Total non-fatal casualties")*('Data - victims'!$D$2:$D$39821))+SUMPRODUCT(('Data - victims'!$A$2:$A$39821=D$4)*('Data - victims'!$B$2:$B$39821=$A11)*('Data - victims'!$C$2:$C$39821="Hospital severe")*('Data - victims'!$D$2:$D$39821))+SUMPRODUCT(('Data - victims'!$A$2:$A$39821=D$4)*('Data - victims'!$B$2:$B$39821=$A11)*('Data - victims'!$C$2:$C$39821="Hospital slight")*('Data - victims'!$D$2:$D$39821))+SUMPRODUCT(('Data - victims'!$A$2:$A$39821=D$4)*('Data - victims'!$B$2:$B$39821=$A11)*('Data - victims'!$C$2:$C$39821="First aid")*('Data - victims'!$D$2:$D$39821))+SUMPRODUCT(('Data - victims'!$A$2:$A$39821=D$4)*('Data - victims'!$B$2:$B$39821=$A11)*('Data - victims'!$C$2:$C$39821="Precautionary checks")*('Data - victims'!$D$2:$D$39821))=0,"..",SUMPRODUCT(('Data - victims'!$A$2:$A$39821=D$4)*('Data - victims'!$B$2:$B$39821=$A11)*('Data - victims'!$C$2:$C$39821="Total non-fatal casualties")*('Data - victims'!$D$2:$D$39821))+SUMPRODUCT(('Data - victims'!$A$2:$A$39821=D$4)*('Data - victims'!$B$2:$B$39821=$A11)*('Data - victims'!$C$2:$C$39821="Hospital severe")*('Data - victims'!$D$2:$D$39821))+SUMPRODUCT(('Data - victims'!$A$2:$A$39821=D$4)*('Data - victims'!$B$2:$B$39821=$A11)*('Data - victims'!$C$2:$C$39821="Hospital slight")*('Data - victims'!$D$2:$D$39821))+SUMPRODUCT(('Data - victims'!$A$2:$A$39821=D$4)*('Data - victims'!$B$2:$B$39821=$A11)*('Data - victims'!$C$2:$C$39821="First aid")*('Data - victims'!$D$2:$D$39821))+SUMPRODUCT(('Data - victims'!$A$2:$A$39821=D$4)*('Data - victims'!$B$2:$B$39821=$A11)*('Data - victims'!$C$2:$C$39821="Precautionary checks")*('Data - victims'!$D$2:$D$39821))),IF($B$3="Total casualties requiring hospital treatment",IF(SUMPRODUCT(('Data - victims'!$A$2:$A$39821=D$4)*('Data - victims'!$B$2:$B$39821=$A11)*('Data - victims'!$C$2:$C$39821="Total casualties requiring hospital treatment")*('Data - victims'!$D$2:$D$39821))+SUMPRODUCT(('Data - victims'!$A$2:$A$39821=D$4)*('Data - victims'!$B$2:$B$39821=$A11)*('Data - victims'!$C$2:$C$39821="Hospital severe")*('Data - victims'!$D$2:$D$39821))+SUMPRODUCT(('Data - victims'!$A$2:$A$39821=D$4)*('Data - victims'!$B$2:$B$39821=$A11)*('Data - victims'!$C$2:$C$39821="Hospital slight")*('Data - victims'!$D$2:$D$39821))=0,"..",SUMPRODUCT(('Data - victims'!$A$2:$A$39821=D$4)*('Data - victims'!$B$2:$B$39821=$A11)*('Data - victims'!$C$2:$C$39821="Total casualties requiring hospital treatment")*('Data - victims'!$D$2:$D$39821))+SUMPRODUCT(('Data - victims'!$A$2:$A$39821=D$4)*('Data - victims'!$B$2:$B$39821=$A11)*('Data - victims'!$C$2:$C$39821="Hospital severe")*('Data - victims'!$D$2:$D$39821))+SUMPRODUCT(('Data - victims'!$A$2:$A$39821=D$4)*('Data - victims'!$B$2:$B$39821=$A11)*('Data - victims'!$C$2:$C$39821="Hospital slight")*('Data - victims'!$D$2:$D$39821))),IF(SUMPRODUCT(('Data - victims'!$A$2:$A$39821=D$4)*('Data - victims'!$B$2:$B$39821=$A11)*('Data - victims'!$C$2:$C$39821=$B$3)*('Data - victims'!$D$2:$D$39821))=0,"..",SUMPRODUCT(('Data - victims'!$A$2:$A$39821=D$4)*('Data - victims'!$B$2:$B$39821=$A11)*('Data - victims'!$C$2:$C$39821=$B$3)*('Data - victims'!$D$2:$D$39821)))))</f>
        <v>..</v>
      </c>
      <c r="E11" s="63" cm="1">
        <f t="array" ref="E11">IF(SUMPRODUCT(('Data - victims'!$A$2:$A$39821=E$4)*('Data - victims'!$B$2:$B$39821=$A11)*('Data - victims'!$C$2:$C$39821=$B$3)*('Data - victims'!$D$2:$D$39821))=0,IF(OR(B11="..",C11="..",D11=".."),"..",IF(B11+C11+D11=0,"..",B11+C11+D11)),SUMPRODUCT(('Data - victims'!$A$2:$A$39821=E$4)*('Data - victims'!$B$2:$B$39821=$A11)*('Data - victims'!$C$2:$C$39821=$B$3)*('Data - victims'!$D$2:$D$39821)))</f>
        <v>834</v>
      </c>
      <c r="F11" s="68">
        <f t="shared" si="0"/>
        <v>14</v>
      </c>
      <c r="G11" s="68" t="str">
        <f t="shared" si="1"/>
        <v>..</v>
      </c>
      <c r="H11" s="68" t="str">
        <f t="shared" si="2"/>
        <v>..</v>
      </c>
      <c r="I11" s="68">
        <f t="shared" si="3"/>
        <v>15</v>
      </c>
      <c r="J11" s="62"/>
      <c r="K11" s="69" cm="1">
        <f t="array" ref="K11">IF(SUMPRODUCT(('Data - population'!$B$2:$B$2784=$A11)*('Data - population'!$C$2:$C$2784=K$4)*('Data - population'!$D$2:$D$2784)),SUMPRODUCT(('Data - population'!$B$2:$B$2784=$A11)*('Data - population'!$C$2:$C$2784=K$4)*('Data - population'!$D$2:$D$2784)),"..")</f>
        <v>47300400</v>
      </c>
      <c r="L11" s="69" cm="1">
        <f t="array" ref="L11">IF(SUMPRODUCT(('Data - population'!$B$2:$B$2784=$A11)*('Data - population'!$C$2:$C$2784=L$4)*('Data - population'!$D$2:$D$2784)),SUMPRODUCT(('Data - population'!$B$2:$B$2784=$A11)*('Data - population'!$C$2:$C$2784=L$4)*('Data - population'!$D$2:$D$2784)),"..")</f>
        <v>5099000</v>
      </c>
      <c r="M11" s="69" cm="1">
        <f t="array" ref="M11">IF(SUMPRODUCT(('Data - population'!$B$2:$B$2784=$A11)*('Data - population'!$C$2:$C$2784=M$4)*('Data - population'!$D$2:$D$2784)),SUMPRODUCT(('Data - population'!$B$2:$B$2784=$A11)*('Data - population'!$C$2:$C$2784=M$4)*('Data - population'!$D$2:$D$2784)),"..")</f>
        <v>2822600</v>
      </c>
      <c r="N11" s="69" cm="1">
        <f t="array" ref="N11">IF(SUMPRODUCT(('Data - population'!$B$2:$B$2784=$A11)*('Data - population'!$C$2:$C$2784=N$4)*('Data - population'!$D$2:$D$2784)),SUMPRODUCT(('Data - population'!$B$2:$B$2784=$A11)*('Data - population'!$C$2:$C$2784=N$4)*('Data - population'!$D$2:$D$2784)),"..")</f>
        <v>55222000</v>
      </c>
      <c r="O11" s="70">
        <f t="shared" si="4"/>
        <v>0</v>
      </c>
      <c r="P11" s="69"/>
      <c r="Q11" s="62"/>
      <c r="R11" s="62"/>
      <c r="S11" s="62"/>
      <c r="T11" s="62"/>
      <c r="U11" s="62"/>
      <c r="V11" s="62"/>
    </row>
    <row r="12" spans="1:22">
      <c r="A12" s="62" t="s">
        <v>74</v>
      </c>
      <c r="B12" s="63" cm="1">
        <f t="array" ref="B12">IF($B$3="Total non-fatal casualties",IF(SUMPRODUCT(('Data - victims'!$A$2:$A$39821=B$4)*('Data - victims'!$B$2:$B$39821=$A12)*('Data - victims'!$C$2:$C$39821="Total non-fatal casualties")*('Data - victims'!$D$2:$D$39821))+SUMPRODUCT(('Data - victims'!$A$2:$A$39821=B$4)*('Data - victims'!$B$2:$B$39821=$A12)*('Data - victims'!$C$2:$C$39821="Hospital severe")*('Data - victims'!$D$2:$D$39821))+SUMPRODUCT(('Data - victims'!$A$2:$A$39821=B$4)*('Data - victims'!$B$2:$B$39821=$A12)*('Data - victims'!$C$2:$C$39821="Hospital slight")*('Data - victims'!$D$2:$D$39821))+SUMPRODUCT(('Data - victims'!$A$2:$A$39821=B$4)*('Data - victims'!$B$2:$B$39821=$A12)*('Data - victims'!$C$2:$C$39821="First aid")*('Data - victims'!$D$2:$D$39821))+SUMPRODUCT(('Data - victims'!$A$2:$A$39821=B$4)*('Data - victims'!$B$2:$B$39821=$A12)*('Data - victims'!$C$2:$C$39821="Precautionary checks")*('Data - victims'!$D$2:$D$39821))=0,"..",SUMPRODUCT(('Data - victims'!$A$2:$A$39821=B$4)*('Data - victims'!$B$2:$B$39821=$A12)*('Data - victims'!$C$2:$C$39821="Total non-fatal casualties")*('Data - victims'!$D$2:$D$39821))+SUMPRODUCT(('Data - victims'!$A$2:$A$39821=B$4)*('Data - victims'!$B$2:$B$39821=$A12)*('Data - victims'!$C$2:$C$39821="Hospital severe")*('Data - victims'!$D$2:$D$39821))+SUMPRODUCT(('Data - victims'!$A$2:$A$39821=B$4)*('Data - victims'!$B$2:$B$39821=$A12)*('Data - victims'!$C$2:$C$39821="Hospital slight")*('Data - victims'!$D$2:$D$39821))+SUMPRODUCT(('Data - victims'!$A$2:$A$39821=B$4)*('Data - victims'!$B$2:$B$39821=$A12)*('Data - victims'!$C$2:$C$39821="First aid")*('Data - victims'!$D$2:$D$39821))+SUMPRODUCT(('Data - victims'!$A$2:$A$39821=B$4)*('Data - victims'!$B$2:$B$39821=$A12)*('Data - victims'!$C$2:$C$39821="Precautionary checks")*('Data - victims'!$D$2:$D$39821))),IF($B$3="Total casualties requiring hospital treatment",IF(SUMPRODUCT(('Data - victims'!$A$2:$A$39821=B$4)*('Data - victims'!$B$2:$B$39821=$A12)*('Data - victims'!$C$2:$C$39821="Total casualties requiring hospital treatment")*('Data - victims'!$D$2:$D$39821))+SUMPRODUCT(('Data - victims'!$A$2:$A$39821=B$4)*('Data - victims'!$B$2:$B$39821=$A12)*('Data - victims'!$C$2:$C$39821="Hospital severe")*('Data - victims'!$D$2:$D$39821))+SUMPRODUCT(('Data - victims'!$A$2:$A$39821=B$4)*('Data - victims'!$B$2:$B$39821=$A12)*('Data - victims'!$C$2:$C$39821="Hospital slight")*('Data - victims'!$D$2:$D$39821))=0,"..",SUMPRODUCT(('Data - victims'!$A$2:$A$39821=B$4)*('Data - victims'!$B$2:$B$39821=$A12)*('Data - victims'!$C$2:$C$39821="Total casualties requiring hospital treatment")*('Data - victims'!$D$2:$D$39821))+SUMPRODUCT(('Data - victims'!$A$2:$A$39821=B$4)*('Data - victims'!$B$2:$B$39821=$A12)*('Data - victims'!$C$2:$C$39821="Hospital severe")*('Data - victims'!$D$2:$D$39821))+SUMPRODUCT(('Data - victims'!$A$2:$A$39821=B$4)*('Data - victims'!$B$2:$B$39821=$A12)*('Data - victims'!$C$2:$C$39821="Hospital slight")*('Data - victims'!$D$2:$D$39821))),IF(SUMPRODUCT(('Data - victims'!$A$2:$A$39821=B$4)*('Data - victims'!$B$2:$B$39821=$A12)*('Data - victims'!$C$2:$C$39821=$B$3)*('Data - victims'!$D$2:$D$39821))=0,"..",SUMPRODUCT(('Data - victims'!$A$2:$A$39821=B$4)*('Data - victims'!$B$2:$B$39821=$A12)*('Data - victims'!$C$2:$C$39821=$B$3)*('Data - victims'!$D$2:$D$39821)))))</f>
        <v>681</v>
      </c>
      <c r="C12" s="63" t="str" cm="1">
        <f t="array" ref="C12">IF($B$3="Total non-fatal casualties",IF(SUMPRODUCT(('Data - victims'!$A$2:$A$39821=C$4)*('Data - victims'!$B$2:$B$39821=$A12)*('Data - victims'!$C$2:$C$39821="Total non-fatal casualties")*('Data - victims'!$D$2:$D$39821))+SUMPRODUCT(('Data - victims'!$A$2:$A$39821=C$4)*('Data - victims'!$B$2:$B$39821=$A12)*('Data - victims'!$C$2:$C$39821="Hospital severe")*('Data - victims'!$D$2:$D$39821))+SUMPRODUCT(('Data - victims'!$A$2:$A$39821=C$4)*('Data - victims'!$B$2:$B$39821=$A12)*('Data - victims'!$C$2:$C$39821="Hospital slight")*('Data - victims'!$D$2:$D$39821))+SUMPRODUCT(('Data - victims'!$A$2:$A$39821=C$4)*('Data - victims'!$B$2:$B$39821=$A12)*('Data - victims'!$C$2:$C$39821="First aid")*('Data - victims'!$D$2:$D$39821))+SUMPRODUCT(('Data - victims'!$A$2:$A$39821=C$4)*('Data - victims'!$B$2:$B$39821=$A12)*('Data - victims'!$C$2:$C$39821="Precautionary checks")*('Data - victims'!$D$2:$D$39821))=0,"..",SUMPRODUCT(('Data - victims'!$A$2:$A$39821=C$4)*('Data - victims'!$B$2:$B$39821=$A12)*('Data - victims'!$C$2:$C$39821="Total non-fatal casualties")*('Data - victims'!$D$2:$D$39821))+SUMPRODUCT(('Data - victims'!$A$2:$A$39821=C$4)*('Data - victims'!$B$2:$B$39821=$A12)*('Data - victims'!$C$2:$C$39821="Hospital severe")*('Data - victims'!$D$2:$D$39821))+SUMPRODUCT(('Data - victims'!$A$2:$A$39821=C$4)*('Data - victims'!$B$2:$B$39821=$A12)*('Data - victims'!$C$2:$C$39821="Hospital slight")*('Data - victims'!$D$2:$D$39821))+SUMPRODUCT(('Data - victims'!$A$2:$A$39821=C$4)*('Data - victims'!$B$2:$B$39821=$A12)*('Data - victims'!$C$2:$C$39821="First aid")*('Data - victims'!$D$2:$D$39821))+SUMPRODUCT(('Data - victims'!$A$2:$A$39821=C$4)*('Data - victims'!$B$2:$B$39821=$A12)*('Data - victims'!$C$2:$C$39821="Precautionary checks")*('Data - victims'!$D$2:$D$39821))),IF($B$3="Total casualties requiring hospital treatment",IF(SUMPRODUCT(('Data - victims'!$A$2:$A$39821=C$4)*('Data - victims'!$B$2:$B$39821=$A12)*('Data - victims'!$C$2:$C$39821="Total casualties requiring hospital treatment")*('Data - victims'!$D$2:$D$39821))+SUMPRODUCT(('Data - victims'!$A$2:$A$39821=C$4)*('Data - victims'!$B$2:$B$39821=$A12)*('Data - victims'!$C$2:$C$39821="Hospital severe")*('Data - victims'!$D$2:$D$39821))+SUMPRODUCT(('Data - victims'!$A$2:$A$39821=C$4)*('Data - victims'!$B$2:$B$39821=$A12)*('Data - victims'!$C$2:$C$39821="Hospital slight")*('Data - victims'!$D$2:$D$39821))=0,"..",SUMPRODUCT(('Data - victims'!$A$2:$A$39821=C$4)*('Data - victims'!$B$2:$B$39821=$A12)*('Data - victims'!$C$2:$C$39821="Total casualties requiring hospital treatment")*('Data - victims'!$D$2:$D$39821))+SUMPRODUCT(('Data - victims'!$A$2:$A$39821=C$4)*('Data - victims'!$B$2:$B$39821=$A12)*('Data - victims'!$C$2:$C$39821="Hospital severe")*('Data - victims'!$D$2:$D$39821))+SUMPRODUCT(('Data - victims'!$A$2:$A$39821=C$4)*('Data - victims'!$B$2:$B$39821=$A12)*('Data - victims'!$C$2:$C$39821="Hospital slight")*('Data - victims'!$D$2:$D$39821))),IF(SUMPRODUCT(('Data - victims'!$A$2:$A$39821=C$4)*('Data - victims'!$B$2:$B$39821=$A12)*('Data - victims'!$C$2:$C$39821=$B$3)*('Data - victims'!$D$2:$D$39821))=0,"..",SUMPRODUCT(('Data - victims'!$A$2:$A$39821=C$4)*('Data - victims'!$B$2:$B$39821=$A12)*('Data - victims'!$C$2:$C$39821=$B$3)*('Data - victims'!$D$2:$D$39821)))))</f>
        <v>..</v>
      </c>
      <c r="D12" s="63" t="str" cm="1">
        <f t="array" ref="D12">IF($B$3="Total non-fatal casualties",IF(SUMPRODUCT(('Data - victims'!$A$2:$A$39821=D$4)*('Data - victims'!$B$2:$B$39821=$A12)*('Data - victims'!$C$2:$C$39821="Total non-fatal casualties")*('Data - victims'!$D$2:$D$39821))+SUMPRODUCT(('Data - victims'!$A$2:$A$39821=D$4)*('Data - victims'!$B$2:$B$39821=$A12)*('Data - victims'!$C$2:$C$39821="Hospital severe")*('Data - victims'!$D$2:$D$39821))+SUMPRODUCT(('Data - victims'!$A$2:$A$39821=D$4)*('Data - victims'!$B$2:$B$39821=$A12)*('Data - victims'!$C$2:$C$39821="Hospital slight")*('Data - victims'!$D$2:$D$39821))+SUMPRODUCT(('Data - victims'!$A$2:$A$39821=D$4)*('Data - victims'!$B$2:$B$39821=$A12)*('Data - victims'!$C$2:$C$39821="First aid")*('Data - victims'!$D$2:$D$39821))+SUMPRODUCT(('Data - victims'!$A$2:$A$39821=D$4)*('Data - victims'!$B$2:$B$39821=$A12)*('Data - victims'!$C$2:$C$39821="Precautionary checks")*('Data - victims'!$D$2:$D$39821))=0,"..",SUMPRODUCT(('Data - victims'!$A$2:$A$39821=D$4)*('Data - victims'!$B$2:$B$39821=$A12)*('Data - victims'!$C$2:$C$39821="Total non-fatal casualties")*('Data - victims'!$D$2:$D$39821))+SUMPRODUCT(('Data - victims'!$A$2:$A$39821=D$4)*('Data - victims'!$B$2:$B$39821=$A12)*('Data - victims'!$C$2:$C$39821="Hospital severe")*('Data - victims'!$D$2:$D$39821))+SUMPRODUCT(('Data - victims'!$A$2:$A$39821=D$4)*('Data - victims'!$B$2:$B$39821=$A12)*('Data - victims'!$C$2:$C$39821="Hospital slight")*('Data - victims'!$D$2:$D$39821))+SUMPRODUCT(('Data - victims'!$A$2:$A$39821=D$4)*('Data - victims'!$B$2:$B$39821=$A12)*('Data - victims'!$C$2:$C$39821="First aid")*('Data - victims'!$D$2:$D$39821))+SUMPRODUCT(('Data - victims'!$A$2:$A$39821=D$4)*('Data - victims'!$B$2:$B$39821=$A12)*('Data - victims'!$C$2:$C$39821="Precautionary checks")*('Data - victims'!$D$2:$D$39821))),IF($B$3="Total casualties requiring hospital treatment",IF(SUMPRODUCT(('Data - victims'!$A$2:$A$39821=D$4)*('Data - victims'!$B$2:$B$39821=$A12)*('Data - victims'!$C$2:$C$39821="Total casualties requiring hospital treatment")*('Data - victims'!$D$2:$D$39821))+SUMPRODUCT(('Data - victims'!$A$2:$A$39821=D$4)*('Data - victims'!$B$2:$B$39821=$A12)*('Data - victims'!$C$2:$C$39821="Hospital severe")*('Data - victims'!$D$2:$D$39821))+SUMPRODUCT(('Data - victims'!$A$2:$A$39821=D$4)*('Data - victims'!$B$2:$B$39821=$A12)*('Data - victims'!$C$2:$C$39821="Hospital slight")*('Data - victims'!$D$2:$D$39821))=0,"..",SUMPRODUCT(('Data - victims'!$A$2:$A$39821=D$4)*('Data - victims'!$B$2:$B$39821=$A12)*('Data - victims'!$C$2:$C$39821="Total casualties requiring hospital treatment")*('Data - victims'!$D$2:$D$39821))+SUMPRODUCT(('Data - victims'!$A$2:$A$39821=D$4)*('Data - victims'!$B$2:$B$39821=$A12)*('Data - victims'!$C$2:$C$39821="Hospital severe")*('Data - victims'!$D$2:$D$39821))+SUMPRODUCT(('Data - victims'!$A$2:$A$39821=D$4)*('Data - victims'!$B$2:$B$39821=$A12)*('Data - victims'!$C$2:$C$39821="Hospital slight")*('Data - victims'!$D$2:$D$39821))),IF(SUMPRODUCT(('Data - victims'!$A$2:$A$39821=D$4)*('Data - victims'!$B$2:$B$39821=$A12)*('Data - victims'!$C$2:$C$39821=$B$3)*('Data - victims'!$D$2:$D$39821))=0,"..",SUMPRODUCT(('Data - victims'!$A$2:$A$39821=D$4)*('Data - victims'!$B$2:$B$39821=$A12)*('Data - victims'!$C$2:$C$39821=$B$3)*('Data - victims'!$D$2:$D$39821)))))</f>
        <v>..</v>
      </c>
      <c r="E12" s="63" cm="1">
        <f t="array" ref="E12">IF(SUMPRODUCT(('Data - victims'!$A$2:$A$39821=E$4)*('Data - victims'!$B$2:$B$39821=$A12)*('Data - victims'!$C$2:$C$39821=$B$3)*('Data - victims'!$D$2:$D$39821))=0,IF(OR(B12="..",C12="..",D12=".."),"..",IF(B12+C12+D12=0,"..",B12+C12+D12)),SUMPRODUCT(('Data - victims'!$A$2:$A$39821=E$4)*('Data - victims'!$B$2:$B$39821=$A12)*('Data - victims'!$C$2:$C$39821=$B$3)*('Data - victims'!$D$2:$D$39821)))</f>
        <v>855</v>
      </c>
      <c r="F12" s="68">
        <f t="shared" si="0"/>
        <v>14</v>
      </c>
      <c r="G12" s="68" t="str">
        <f t="shared" si="1"/>
        <v>..</v>
      </c>
      <c r="H12" s="68" t="str">
        <f t="shared" si="2"/>
        <v>..</v>
      </c>
      <c r="I12" s="68">
        <f t="shared" si="3"/>
        <v>15</v>
      </c>
      <c r="J12" s="62"/>
      <c r="K12" s="69" cm="1">
        <f t="array" ref="K12">IF(SUMPRODUCT(('Data - population'!$B$2:$B$2784=$A12)*('Data - population'!$C$2:$C$2784=K$4)*('Data - population'!$D$2:$D$2784)),SUMPRODUCT(('Data - population'!$B$2:$B$2784=$A12)*('Data - population'!$C$2:$C$2784=K$4)*('Data - population'!$D$2:$D$2784)),"..")</f>
        <v>47412300</v>
      </c>
      <c r="L12" s="69" cm="1">
        <f t="array" ref="L12">IF(SUMPRODUCT(('Data - population'!$B$2:$B$2784=$A12)*('Data - population'!$C$2:$C$2784=L$4)*('Data - population'!$D$2:$D$2784)),SUMPRODUCT(('Data - population'!$B$2:$B$2784=$A12)*('Data - population'!$C$2:$C$2784=L$4)*('Data - population'!$D$2:$D$2784)),"..")</f>
        <v>5077400</v>
      </c>
      <c r="M12" s="69" cm="1">
        <f t="array" ref="M12">IF(SUMPRODUCT(('Data - population'!$B$2:$B$2784=$A12)*('Data - population'!$C$2:$C$2784=M$4)*('Data - population'!$D$2:$D$2784)),SUMPRODUCT(('Data - population'!$B$2:$B$2784=$A12)*('Data - population'!$C$2:$C$2784=M$4)*('Data - population'!$D$2:$D$2784)),"..")</f>
        <v>2841200</v>
      </c>
      <c r="N12" s="69" cm="1">
        <f t="array" ref="N12">IF(SUMPRODUCT(('Data - population'!$B$2:$B$2784=$A12)*('Data - population'!$C$2:$C$2784=N$4)*('Data - population'!$D$2:$D$2784)),SUMPRODUCT(('Data - population'!$B$2:$B$2784=$A12)*('Data - population'!$C$2:$C$2784=N$4)*('Data - population'!$D$2:$D$2784)),"..")</f>
        <v>55331000</v>
      </c>
      <c r="O12" s="70">
        <f t="shared" si="4"/>
        <v>-100</v>
      </c>
      <c r="P12" s="69"/>
      <c r="Q12" s="62"/>
      <c r="R12" s="62"/>
      <c r="S12" s="62"/>
      <c r="T12" s="62"/>
      <c r="U12" s="62"/>
      <c r="V12" s="62"/>
    </row>
    <row r="13" spans="1:22">
      <c r="A13" s="62" t="s">
        <v>75</v>
      </c>
      <c r="B13" s="63" cm="1">
        <f t="array" ref="B13">IF($B$3="Total non-fatal casualties",IF(SUMPRODUCT(('Data - victims'!$A$2:$A$39821=B$4)*('Data - victims'!$B$2:$B$39821=$A13)*('Data - victims'!$C$2:$C$39821="Total non-fatal casualties")*('Data - victims'!$D$2:$D$39821))+SUMPRODUCT(('Data - victims'!$A$2:$A$39821=B$4)*('Data - victims'!$B$2:$B$39821=$A13)*('Data - victims'!$C$2:$C$39821="Hospital severe")*('Data - victims'!$D$2:$D$39821))+SUMPRODUCT(('Data - victims'!$A$2:$A$39821=B$4)*('Data - victims'!$B$2:$B$39821=$A13)*('Data - victims'!$C$2:$C$39821="Hospital slight")*('Data - victims'!$D$2:$D$39821))+SUMPRODUCT(('Data - victims'!$A$2:$A$39821=B$4)*('Data - victims'!$B$2:$B$39821=$A13)*('Data - victims'!$C$2:$C$39821="First aid")*('Data - victims'!$D$2:$D$39821))+SUMPRODUCT(('Data - victims'!$A$2:$A$39821=B$4)*('Data - victims'!$B$2:$B$39821=$A13)*('Data - victims'!$C$2:$C$39821="Precautionary checks")*('Data - victims'!$D$2:$D$39821))=0,"..",SUMPRODUCT(('Data - victims'!$A$2:$A$39821=B$4)*('Data - victims'!$B$2:$B$39821=$A13)*('Data - victims'!$C$2:$C$39821="Total non-fatal casualties")*('Data - victims'!$D$2:$D$39821))+SUMPRODUCT(('Data - victims'!$A$2:$A$39821=B$4)*('Data - victims'!$B$2:$B$39821=$A13)*('Data - victims'!$C$2:$C$39821="Hospital severe")*('Data - victims'!$D$2:$D$39821))+SUMPRODUCT(('Data - victims'!$A$2:$A$39821=B$4)*('Data - victims'!$B$2:$B$39821=$A13)*('Data - victims'!$C$2:$C$39821="Hospital slight")*('Data - victims'!$D$2:$D$39821))+SUMPRODUCT(('Data - victims'!$A$2:$A$39821=B$4)*('Data - victims'!$B$2:$B$39821=$A13)*('Data - victims'!$C$2:$C$39821="First aid")*('Data - victims'!$D$2:$D$39821))+SUMPRODUCT(('Data - victims'!$A$2:$A$39821=B$4)*('Data - victims'!$B$2:$B$39821=$A13)*('Data - victims'!$C$2:$C$39821="Precautionary checks")*('Data - victims'!$D$2:$D$39821))),IF($B$3="Total casualties requiring hospital treatment",IF(SUMPRODUCT(('Data - victims'!$A$2:$A$39821=B$4)*('Data - victims'!$B$2:$B$39821=$A13)*('Data - victims'!$C$2:$C$39821="Total casualties requiring hospital treatment")*('Data - victims'!$D$2:$D$39821))+SUMPRODUCT(('Data - victims'!$A$2:$A$39821=B$4)*('Data - victims'!$B$2:$B$39821=$A13)*('Data - victims'!$C$2:$C$39821="Hospital severe")*('Data - victims'!$D$2:$D$39821))+SUMPRODUCT(('Data - victims'!$A$2:$A$39821=B$4)*('Data - victims'!$B$2:$B$39821=$A13)*('Data - victims'!$C$2:$C$39821="Hospital slight")*('Data - victims'!$D$2:$D$39821))=0,"..",SUMPRODUCT(('Data - victims'!$A$2:$A$39821=B$4)*('Data - victims'!$B$2:$B$39821=$A13)*('Data - victims'!$C$2:$C$39821="Total casualties requiring hospital treatment")*('Data - victims'!$D$2:$D$39821))+SUMPRODUCT(('Data - victims'!$A$2:$A$39821=B$4)*('Data - victims'!$B$2:$B$39821=$A13)*('Data - victims'!$C$2:$C$39821="Hospital severe")*('Data - victims'!$D$2:$D$39821))+SUMPRODUCT(('Data - victims'!$A$2:$A$39821=B$4)*('Data - victims'!$B$2:$B$39821=$A13)*('Data - victims'!$C$2:$C$39821="Hospital slight")*('Data - victims'!$D$2:$D$39821))),IF(SUMPRODUCT(('Data - victims'!$A$2:$A$39821=B$4)*('Data - victims'!$B$2:$B$39821=$A13)*('Data - victims'!$C$2:$C$39821=$B$3)*('Data - victims'!$D$2:$D$39821))=0,"..",SUMPRODUCT(('Data - victims'!$A$2:$A$39821=B$4)*('Data - victims'!$B$2:$B$39821=$A13)*('Data - victims'!$C$2:$C$39821=$B$3)*('Data - victims'!$D$2:$D$39821)))))</f>
        <v>700</v>
      </c>
      <c r="C13" s="63" cm="1">
        <f t="array" ref="C13">IF($B$3="Total non-fatal casualties",IF(SUMPRODUCT(('Data - victims'!$A$2:$A$39821=C$4)*('Data - victims'!$B$2:$B$39821=$A13)*('Data - victims'!$C$2:$C$39821="Total non-fatal casualties")*('Data - victims'!$D$2:$D$39821))+SUMPRODUCT(('Data - victims'!$A$2:$A$39821=C$4)*('Data - victims'!$B$2:$B$39821=$A13)*('Data - victims'!$C$2:$C$39821="Hospital severe")*('Data - victims'!$D$2:$D$39821))+SUMPRODUCT(('Data - victims'!$A$2:$A$39821=C$4)*('Data - victims'!$B$2:$B$39821=$A13)*('Data - victims'!$C$2:$C$39821="Hospital slight")*('Data - victims'!$D$2:$D$39821))+SUMPRODUCT(('Data - victims'!$A$2:$A$39821=C$4)*('Data - victims'!$B$2:$B$39821=$A13)*('Data - victims'!$C$2:$C$39821="First aid")*('Data - victims'!$D$2:$D$39821))+SUMPRODUCT(('Data - victims'!$A$2:$A$39821=C$4)*('Data - victims'!$B$2:$B$39821=$A13)*('Data - victims'!$C$2:$C$39821="Precautionary checks")*('Data - victims'!$D$2:$D$39821))=0,"..",SUMPRODUCT(('Data - victims'!$A$2:$A$39821=C$4)*('Data - victims'!$B$2:$B$39821=$A13)*('Data - victims'!$C$2:$C$39821="Total non-fatal casualties")*('Data - victims'!$D$2:$D$39821))+SUMPRODUCT(('Data - victims'!$A$2:$A$39821=C$4)*('Data - victims'!$B$2:$B$39821=$A13)*('Data - victims'!$C$2:$C$39821="Hospital severe")*('Data - victims'!$D$2:$D$39821))+SUMPRODUCT(('Data - victims'!$A$2:$A$39821=C$4)*('Data - victims'!$B$2:$B$39821=$A13)*('Data - victims'!$C$2:$C$39821="Hospital slight")*('Data - victims'!$D$2:$D$39821))+SUMPRODUCT(('Data - victims'!$A$2:$A$39821=C$4)*('Data - victims'!$B$2:$B$39821=$A13)*('Data - victims'!$C$2:$C$39821="First aid")*('Data - victims'!$D$2:$D$39821))+SUMPRODUCT(('Data - victims'!$A$2:$A$39821=C$4)*('Data - victims'!$B$2:$B$39821=$A13)*('Data - victims'!$C$2:$C$39821="Precautionary checks")*('Data - victims'!$D$2:$D$39821))),IF($B$3="Total casualties requiring hospital treatment",IF(SUMPRODUCT(('Data - victims'!$A$2:$A$39821=C$4)*('Data - victims'!$B$2:$B$39821=$A13)*('Data - victims'!$C$2:$C$39821="Total casualties requiring hospital treatment")*('Data - victims'!$D$2:$D$39821))+SUMPRODUCT(('Data - victims'!$A$2:$A$39821=C$4)*('Data - victims'!$B$2:$B$39821=$A13)*('Data - victims'!$C$2:$C$39821="Hospital severe")*('Data - victims'!$D$2:$D$39821))+SUMPRODUCT(('Data - victims'!$A$2:$A$39821=C$4)*('Data - victims'!$B$2:$B$39821=$A13)*('Data - victims'!$C$2:$C$39821="Hospital slight")*('Data - victims'!$D$2:$D$39821))=0,"..",SUMPRODUCT(('Data - victims'!$A$2:$A$39821=C$4)*('Data - victims'!$B$2:$B$39821=$A13)*('Data - victims'!$C$2:$C$39821="Total casualties requiring hospital treatment")*('Data - victims'!$D$2:$D$39821))+SUMPRODUCT(('Data - victims'!$A$2:$A$39821=C$4)*('Data - victims'!$B$2:$B$39821=$A13)*('Data - victims'!$C$2:$C$39821="Hospital severe")*('Data - victims'!$D$2:$D$39821))+SUMPRODUCT(('Data - victims'!$A$2:$A$39821=C$4)*('Data - victims'!$B$2:$B$39821=$A13)*('Data - victims'!$C$2:$C$39821="Hospital slight")*('Data - victims'!$D$2:$D$39821))),IF(SUMPRODUCT(('Data - victims'!$A$2:$A$39821=C$4)*('Data - victims'!$B$2:$B$39821=$A13)*('Data - victims'!$C$2:$C$39821=$B$3)*('Data - victims'!$D$2:$D$39821))=0,"..",SUMPRODUCT(('Data - victims'!$A$2:$A$39821=C$4)*('Data - victims'!$B$2:$B$39821=$A13)*('Data - victims'!$C$2:$C$39821=$B$3)*('Data - victims'!$D$2:$D$39821)))))</f>
        <v>115</v>
      </c>
      <c r="D13" s="63" t="str" cm="1">
        <f t="array" ref="D13">IF($B$3="Total non-fatal casualties",IF(SUMPRODUCT(('Data - victims'!$A$2:$A$39821=D$4)*('Data - victims'!$B$2:$B$39821=$A13)*('Data - victims'!$C$2:$C$39821="Total non-fatal casualties")*('Data - victims'!$D$2:$D$39821))+SUMPRODUCT(('Data - victims'!$A$2:$A$39821=D$4)*('Data - victims'!$B$2:$B$39821=$A13)*('Data - victims'!$C$2:$C$39821="Hospital severe")*('Data - victims'!$D$2:$D$39821))+SUMPRODUCT(('Data - victims'!$A$2:$A$39821=D$4)*('Data - victims'!$B$2:$B$39821=$A13)*('Data - victims'!$C$2:$C$39821="Hospital slight")*('Data - victims'!$D$2:$D$39821))+SUMPRODUCT(('Data - victims'!$A$2:$A$39821=D$4)*('Data - victims'!$B$2:$B$39821=$A13)*('Data - victims'!$C$2:$C$39821="First aid")*('Data - victims'!$D$2:$D$39821))+SUMPRODUCT(('Data - victims'!$A$2:$A$39821=D$4)*('Data - victims'!$B$2:$B$39821=$A13)*('Data - victims'!$C$2:$C$39821="Precautionary checks")*('Data - victims'!$D$2:$D$39821))=0,"..",SUMPRODUCT(('Data - victims'!$A$2:$A$39821=D$4)*('Data - victims'!$B$2:$B$39821=$A13)*('Data - victims'!$C$2:$C$39821="Total non-fatal casualties")*('Data - victims'!$D$2:$D$39821))+SUMPRODUCT(('Data - victims'!$A$2:$A$39821=D$4)*('Data - victims'!$B$2:$B$39821=$A13)*('Data - victims'!$C$2:$C$39821="Hospital severe")*('Data - victims'!$D$2:$D$39821))+SUMPRODUCT(('Data - victims'!$A$2:$A$39821=D$4)*('Data - victims'!$B$2:$B$39821=$A13)*('Data - victims'!$C$2:$C$39821="Hospital slight")*('Data - victims'!$D$2:$D$39821))+SUMPRODUCT(('Data - victims'!$A$2:$A$39821=D$4)*('Data - victims'!$B$2:$B$39821=$A13)*('Data - victims'!$C$2:$C$39821="First aid")*('Data - victims'!$D$2:$D$39821))+SUMPRODUCT(('Data - victims'!$A$2:$A$39821=D$4)*('Data - victims'!$B$2:$B$39821=$A13)*('Data - victims'!$C$2:$C$39821="Precautionary checks")*('Data - victims'!$D$2:$D$39821))),IF($B$3="Total casualties requiring hospital treatment",IF(SUMPRODUCT(('Data - victims'!$A$2:$A$39821=D$4)*('Data - victims'!$B$2:$B$39821=$A13)*('Data - victims'!$C$2:$C$39821="Total casualties requiring hospital treatment")*('Data - victims'!$D$2:$D$39821))+SUMPRODUCT(('Data - victims'!$A$2:$A$39821=D$4)*('Data - victims'!$B$2:$B$39821=$A13)*('Data - victims'!$C$2:$C$39821="Hospital severe")*('Data - victims'!$D$2:$D$39821))+SUMPRODUCT(('Data - victims'!$A$2:$A$39821=D$4)*('Data - victims'!$B$2:$B$39821=$A13)*('Data - victims'!$C$2:$C$39821="Hospital slight")*('Data - victims'!$D$2:$D$39821))=0,"..",SUMPRODUCT(('Data - victims'!$A$2:$A$39821=D$4)*('Data - victims'!$B$2:$B$39821=$A13)*('Data - victims'!$C$2:$C$39821="Total casualties requiring hospital treatment")*('Data - victims'!$D$2:$D$39821))+SUMPRODUCT(('Data - victims'!$A$2:$A$39821=D$4)*('Data - victims'!$B$2:$B$39821=$A13)*('Data - victims'!$C$2:$C$39821="Hospital severe")*('Data - victims'!$D$2:$D$39821))+SUMPRODUCT(('Data - victims'!$A$2:$A$39821=D$4)*('Data - victims'!$B$2:$B$39821=$A13)*('Data - victims'!$C$2:$C$39821="Hospital slight")*('Data - victims'!$D$2:$D$39821))),IF(SUMPRODUCT(('Data - victims'!$A$2:$A$39821=D$4)*('Data - victims'!$B$2:$B$39821=$A13)*('Data - victims'!$C$2:$C$39821=$B$3)*('Data - victims'!$D$2:$D$39821))=0,"..",SUMPRODUCT(('Data - victims'!$A$2:$A$39821=D$4)*('Data - victims'!$B$2:$B$39821=$A13)*('Data - victims'!$C$2:$C$39821=$B$3)*('Data - victims'!$D$2:$D$39821)))))</f>
        <v>..</v>
      </c>
      <c r="E13" s="63" cm="1">
        <f t="array" ref="E13">IF(SUMPRODUCT(('Data - victims'!$A$2:$A$39821=E$4)*('Data - victims'!$B$2:$B$39821=$A13)*('Data - victims'!$C$2:$C$39821=$B$3)*('Data - victims'!$D$2:$D$39821))=0,IF(OR(B13="..",C13="..",D13=".."),"..",IF(B13+C13+D13=0,"..",B13+C13+D13)),SUMPRODUCT(('Data - victims'!$A$2:$A$39821=E$4)*('Data - victims'!$B$2:$B$39821=$A13)*('Data - victims'!$C$2:$C$39821=$B$3)*('Data - victims'!$D$2:$D$39821)))</f>
        <v>841</v>
      </c>
      <c r="F13" s="68">
        <f t="shared" si="0"/>
        <v>15</v>
      </c>
      <c r="G13" s="68">
        <f t="shared" si="1"/>
        <v>23</v>
      </c>
      <c r="H13" s="68" t="str">
        <f t="shared" si="2"/>
        <v>..</v>
      </c>
      <c r="I13" s="68">
        <f t="shared" si="3"/>
        <v>15</v>
      </c>
      <c r="J13" s="62"/>
      <c r="K13" s="69" cm="1">
        <f t="array" ref="K13">IF(SUMPRODUCT(('Data - population'!$B$2:$B$2784=$A13)*('Data - population'!$C$2:$C$2784=K$4)*('Data - population'!$D$2:$D$2784)),SUMPRODUCT(('Data - population'!$B$2:$B$2784=$A13)*('Data - population'!$C$2:$C$2784=K$4)*('Data - population'!$D$2:$D$2784)),"..")</f>
        <v>47552700</v>
      </c>
      <c r="L13" s="69" cm="1">
        <f t="array" ref="L13">IF(SUMPRODUCT(('Data - population'!$B$2:$B$2784=$A13)*('Data - population'!$C$2:$C$2784=L$4)*('Data - population'!$D$2:$D$2784)),SUMPRODUCT(('Data - population'!$B$2:$B$2784=$A13)*('Data - population'!$C$2:$C$2784=L$4)*('Data - population'!$D$2:$D$2784)),"..")</f>
        <v>5078200</v>
      </c>
      <c r="M13" s="69" cm="1">
        <f t="array" ref="M13">IF(SUMPRODUCT(('Data - population'!$B$2:$B$2784=$A13)*('Data - population'!$C$2:$C$2784=M$4)*('Data - population'!$D$2:$D$2784)),SUMPRODUCT(('Data - population'!$B$2:$B$2784=$A13)*('Data - population'!$C$2:$C$2784=M$4)*('Data - population'!$D$2:$D$2784)),"..")</f>
        <v>2855200</v>
      </c>
      <c r="N13" s="69" cm="1">
        <f t="array" ref="N13">IF(SUMPRODUCT(('Data - population'!$B$2:$B$2784=$A13)*('Data - population'!$C$2:$C$2784=N$4)*('Data - population'!$D$2:$D$2784)),SUMPRODUCT(('Data - population'!$B$2:$B$2784=$A13)*('Data - population'!$C$2:$C$2784=N$4)*('Data - population'!$D$2:$D$2784)),"..")</f>
        <v>55486000</v>
      </c>
      <c r="O13" s="70">
        <f t="shared" si="4"/>
        <v>100</v>
      </c>
      <c r="P13" s="69"/>
      <c r="Q13" s="62"/>
      <c r="R13" s="62"/>
      <c r="S13" s="62"/>
      <c r="T13" s="62"/>
      <c r="U13" s="62"/>
      <c r="V13" s="62"/>
    </row>
    <row r="14" spans="1:22">
      <c r="A14" s="62" t="s">
        <v>76</v>
      </c>
      <c r="B14" s="63" cm="1">
        <f t="array" ref="B14">IF($B$3="Total non-fatal casualties",IF(SUMPRODUCT(('Data - victims'!$A$2:$A$39821=B$4)*('Data - victims'!$B$2:$B$39821=$A14)*('Data - victims'!$C$2:$C$39821="Total non-fatal casualties")*('Data - victims'!$D$2:$D$39821))+SUMPRODUCT(('Data - victims'!$A$2:$A$39821=B$4)*('Data - victims'!$B$2:$B$39821=$A14)*('Data - victims'!$C$2:$C$39821="Hospital severe")*('Data - victims'!$D$2:$D$39821))+SUMPRODUCT(('Data - victims'!$A$2:$A$39821=B$4)*('Data - victims'!$B$2:$B$39821=$A14)*('Data - victims'!$C$2:$C$39821="Hospital slight")*('Data - victims'!$D$2:$D$39821))+SUMPRODUCT(('Data - victims'!$A$2:$A$39821=B$4)*('Data - victims'!$B$2:$B$39821=$A14)*('Data - victims'!$C$2:$C$39821="First aid")*('Data - victims'!$D$2:$D$39821))+SUMPRODUCT(('Data - victims'!$A$2:$A$39821=B$4)*('Data - victims'!$B$2:$B$39821=$A14)*('Data - victims'!$C$2:$C$39821="Precautionary checks")*('Data - victims'!$D$2:$D$39821))=0,"..",SUMPRODUCT(('Data - victims'!$A$2:$A$39821=B$4)*('Data - victims'!$B$2:$B$39821=$A14)*('Data - victims'!$C$2:$C$39821="Total non-fatal casualties")*('Data - victims'!$D$2:$D$39821))+SUMPRODUCT(('Data - victims'!$A$2:$A$39821=B$4)*('Data - victims'!$B$2:$B$39821=$A14)*('Data - victims'!$C$2:$C$39821="Hospital severe")*('Data - victims'!$D$2:$D$39821))+SUMPRODUCT(('Data - victims'!$A$2:$A$39821=B$4)*('Data - victims'!$B$2:$B$39821=$A14)*('Data - victims'!$C$2:$C$39821="Hospital slight")*('Data - victims'!$D$2:$D$39821))+SUMPRODUCT(('Data - victims'!$A$2:$A$39821=B$4)*('Data - victims'!$B$2:$B$39821=$A14)*('Data - victims'!$C$2:$C$39821="First aid")*('Data - victims'!$D$2:$D$39821))+SUMPRODUCT(('Data - victims'!$A$2:$A$39821=B$4)*('Data - victims'!$B$2:$B$39821=$A14)*('Data - victims'!$C$2:$C$39821="Precautionary checks")*('Data - victims'!$D$2:$D$39821))),IF($B$3="Total casualties requiring hospital treatment",IF(SUMPRODUCT(('Data - victims'!$A$2:$A$39821=B$4)*('Data - victims'!$B$2:$B$39821=$A14)*('Data - victims'!$C$2:$C$39821="Total casualties requiring hospital treatment")*('Data - victims'!$D$2:$D$39821))+SUMPRODUCT(('Data - victims'!$A$2:$A$39821=B$4)*('Data - victims'!$B$2:$B$39821=$A14)*('Data - victims'!$C$2:$C$39821="Hospital severe")*('Data - victims'!$D$2:$D$39821))+SUMPRODUCT(('Data - victims'!$A$2:$A$39821=B$4)*('Data - victims'!$B$2:$B$39821=$A14)*('Data - victims'!$C$2:$C$39821="Hospital slight")*('Data - victims'!$D$2:$D$39821))=0,"..",SUMPRODUCT(('Data - victims'!$A$2:$A$39821=B$4)*('Data - victims'!$B$2:$B$39821=$A14)*('Data - victims'!$C$2:$C$39821="Total casualties requiring hospital treatment")*('Data - victims'!$D$2:$D$39821))+SUMPRODUCT(('Data - victims'!$A$2:$A$39821=B$4)*('Data - victims'!$B$2:$B$39821=$A14)*('Data - victims'!$C$2:$C$39821="Hospital severe")*('Data - victims'!$D$2:$D$39821))+SUMPRODUCT(('Data - victims'!$A$2:$A$39821=B$4)*('Data - victims'!$B$2:$B$39821=$A14)*('Data - victims'!$C$2:$C$39821="Hospital slight")*('Data - victims'!$D$2:$D$39821))),IF(SUMPRODUCT(('Data - victims'!$A$2:$A$39821=B$4)*('Data - victims'!$B$2:$B$39821=$A14)*('Data - victims'!$C$2:$C$39821=$B$3)*('Data - victims'!$D$2:$D$39821))=0,"..",SUMPRODUCT(('Data - victims'!$A$2:$A$39821=B$4)*('Data - victims'!$B$2:$B$39821=$A14)*('Data - victims'!$C$2:$C$39821=$B$3)*('Data - victims'!$D$2:$D$39821)))))</f>
        <v>688</v>
      </c>
      <c r="C14" s="63" cm="1">
        <f t="array" ref="C14">IF($B$3="Total non-fatal casualties",IF(SUMPRODUCT(('Data - victims'!$A$2:$A$39821=C$4)*('Data - victims'!$B$2:$B$39821=$A14)*('Data - victims'!$C$2:$C$39821="Total non-fatal casualties")*('Data - victims'!$D$2:$D$39821))+SUMPRODUCT(('Data - victims'!$A$2:$A$39821=C$4)*('Data - victims'!$B$2:$B$39821=$A14)*('Data - victims'!$C$2:$C$39821="Hospital severe")*('Data - victims'!$D$2:$D$39821))+SUMPRODUCT(('Data - victims'!$A$2:$A$39821=C$4)*('Data - victims'!$B$2:$B$39821=$A14)*('Data - victims'!$C$2:$C$39821="Hospital slight")*('Data - victims'!$D$2:$D$39821))+SUMPRODUCT(('Data - victims'!$A$2:$A$39821=C$4)*('Data - victims'!$B$2:$B$39821=$A14)*('Data - victims'!$C$2:$C$39821="First aid")*('Data - victims'!$D$2:$D$39821))+SUMPRODUCT(('Data - victims'!$A$2:$A$39821=C$4)*('Data - victims'!$B$2:$B$39821=$A14)*('Data - victims'!$C$2:$C$39821="Precautionary checks")*('Data - victims'!$D$2:$D$39821))=0,"..",SUMPRODUCT(('Data - victims'!$A$2:$A$39821=C$4)*('Data - victims'!$B$2:$B$39821=$A14)*('Data - victims'!$C$2:$C$39821="Total non-fatal casualties")*('Data - victims'!$D$2:$D$39821))+SUMPRODUCT(('Data - victims'!$A$2:$A$39821=C$4)*('Data - victims'!$B$2:$B$39821=$A14)*('Data - victims'!$C$2:$C$39821="Hospital severe")*('Data - victims'!$D$2:$D$39821))+SUMPRODUCT(('Data - victims'!$A$2:$A$39821=C$4)*('Data - victims'!$B$2:$B$39821=$A14)*('Data - victims'!$C$2:$C$39821="Hospital slight")*('Data - victims'!$D$2:$D$39821))+SUMPRODUCT(('Data - victims'!$A$2:$A$39821=C$4)*('Data - victims'!$B$2:$B$39821=$A14)*('Data - victims'!$C$2:$C$39821="First aid")*('Data - victims'!$D$2:$D$39821))+SUMPRODUCT(('Data - victims'!$A$2:$A$39821=C$4)*('Data - victims'!$B$2:$B$39821=$A14)*('Data - victims'!$C$2:$C$39821="Precautionary checks")*('Data - victims'!$D$2:$D$39821))),IF($B$3="Total casualties requiring hospital treatment",IF(SUMPRODUCT(('Data - victims'!$A$2:$A$39821=C$4)*('Data - victims'!$B$2:$B$39821=$A14)*('Data - victims'!$C$2:$C$39821="Total casualties requiring hospital treatment")*('Data - victims'!$D$2:$D$39821))+SUMPRODUCT(('Data - victims'!$A$2:$A$39821=C$4)*('Data - victims'!$B$2:$B$39821=$A14)*('Data - victims'!$C$2:$C$39821="Hospital severe")*('Data - victims'!$D$2:$D$39821))+SUMPRODUCT(('Data - victims'!$A$2:$A$39821=C$4)*('Data - victims'!$B$2:$B$39821=$A14)*('Data - victims'!$C$2:$C$39821="Hospital slight")*('Data - victims'!$D$2:$D$39821))=0,"..",SUMPRODUCT(('Data - victims'!$A$2:$A$39821=C$4)*('Data - victims'!$B$2:$B$39821=$A14)*('Data - victims'!$C$2:$C$39821="Total casualties requiring hospital treatment")*('Data - victims'!$D$2:$D$39821))+SUMPRODUCT(('Data - victims'!$A$2:$A$39821=C$4)*('Data - victims'!$B$2:$B$39821=$A14)*('Data - victims'!$C$2:$C$39821="Hospital severe")*('Data - victims'!$D$2:$D$39821))+SUMPRODUCT(('Data - victims'!$A$2:$A$39821=C$4)*('Data - victims'!$B$2:$B$39821=$A14)*('Data - victims'!$C$2:$C$39821="Hospital slight")*('Data - victims'!$D$2:$D$39821))),IF(SUMPRODUCT(('Data - victims'!$A$2:$A$39821=C$4)*('Data - victims'!$B$2:$B$39821=$A14)*('Data - victims'!$C$2:$C$39821=$B$3)*('Data - victims'!$D$2:$D$39821))=0,"..",SUMPRODUCT(('Data - victims'!$A$2:$A$39821=C$4)*('Data - victims'!$B$2:$B$39821=$A14)*('Data - victims'!$C$2:$C$39821=$B$3)*('Data - victims'!$D$2:$D$39821)))))</f>
        <v>137</v>
      </c>
      <c r="D14" s="63" t="str" cm="1">
        <f t="array" ref="D14">IF($B$3="Total non-fatal casualties",IF(SUMPRODUCT(('Data - victims'!$A$2:$A$39821=D$4)*('Data - victims'!$B$2:$B$39821=$A14)*('Data - victims'!$C$2:$C$39821="Total non-fatal casualties")*('Data - victims'!$D$2:$D$39821))+SUMPRODUCT(('Data - victims'!$A$2:$A$39821=D$4)*('Data - victims'!$B$2:$B$39821=$A14)*('Data - victims'!$C$2:$C$39821="Hospital severe")*('Data - victims'!$D$2:$D$39821))+SUMPRODUCT(('Data - victims'!$A$2:$A$39821=D$4)*('Data - victims'!$B$2:$B$39821=$A14)*('Data - victims'!$C$2:$C$39821="Hospital slight")*('Data - victims'!$D$2:$D$39821))+SUMPRODUCT(('Data - victims'!$A$2:$A$39821=D$4)*('Data - victims'!$B$2:$B$39821=$A14)*('Data - victims'!$C$2:$C$39821="First aid")*('Data - victims'!$D$2:$D$39821))+SUMPRODUCT(('Data - victims'!$A$2:$A$39821=D$4)*('Data - victims'!$B$2:$B$39821=$A14)*('Data - victims'!$C$2:$C$39821="Precautionary checks")*('Data - victims'!$D$2:$D$39821))=0,"..",SUMPRODUCT(('Data - victims'!$A$2:$A$39821=D$4)*('Data - victims'!$B$2:$B$39821=$A14)*('Data - victims'!$C$2:$C$39821="Total non-fatal casualties")*('Data - victims'!$D$2:$D$39821))+SUMPRODUCT(('Data - victims'!$A$2:$A$39821=D$4)*('Data - victims'!$B$2:$B$39821=$A14)*('Data - victims'!$C$2:$C$39821="Hospital severe")*('Data - victims'!$D$2:$D$39821))+SUMPRODUCT(('Data - victims'!$A$2:$A$39821=D$4)*('Data - victims'!$B$2:$B$39821=$A14)*('Data - victims'!$C$2:$C$39821="Hospital slight")*('Data - victims'!$D$2:$D$39821))+SUMPRODUCT(('Data - victims'!$A$2:$A$39821=D$4)*('Data - victims'!$B$2:$B$39821=$A14)*('Data - victims'!$C$2:$C$39821="First aid")*('Data - victims'!$D$2:$D$39821))+SUMPRODUCT(('Data - victims'!$A$2:$A$39821=D$4)*('Data - victims'!$B$2:$B$39821=$A14)*('Data - victims'!$C$2:$C$39821="Precautionary checks")*('Data - victims'!$D$2:$D$39821))),IF($B$3="Total casualties requiring hospital treatment",IF(SUMPRODUCT(('Data - victims'!$A$2:$A$39821=D$4)*('Data - victims'!$B$2:$B$39821=$A14)*('Data - victims'!$C$2:$C$39821="Total casualties requiring hospital treatment")*('Data - victims'!$D$2:$D$39821))+SUMPRODUCT(('Data - victims'!$A$2:$A$39821=D$4)*('Data - victims'!$B$2:$B$39821=$A14)*('Data - victims'!$C$2:$C$39821="Hospital severe")*('Data - victims'!$D$2:$D$39821))+SUMPRODUCT(('Data - victims'!$A$2:$A$39821=D$4)*('Data - victims'!$B$2:$B$39821=$A14)*('Data - victims'!$C$2:$C$39821="Hospital slight")*('Data - victims'!$D$2:$D$39821))=0,"..",SUMPRODUCT(('Data - victims'!$A$2:$A$39821=D$4)*('Data - victims'!$B$2:$B$39821=$A14)*('Data - victims'!$C$2:$C$39821="Total casualties requiring hospital treatment")*('Data - victims'!$D$2:$D$39821))+SUMPRODUCT(('Data - victims'!$A$2:$A$39821=D$4)*('Data - victims'!$B$2:$B$39821=$A14)*('Data - victims'!$C$2:$C$39821="Hospital severe")*('Data - victims'!$D$2:$D$39821))+SUMPRODUCT(('Data - victims'!$A$2:$A$39821=D$4)*('Data - victims'!$B$2:$B$39821=$A14)*('Data - victims'!$C$2:$C$39821="Hospital slight")*('Data - victims'!$D$2:$D$39821))),IF(SUMPRODUCT(('Data - victims'!$A$2:$A$39821=D$4)*('Data - victims'!$B$2:$B$39821=$A14)*('Data - victims'!$C$2:$C$39821=$B$3)*('Data - victims'!$D$2:$D$39821))=0,"..",SUMPRODUCT(('Data - victims'!$A$2:$A$39821=D$4)*('Data - victims'!$B$2:$B$39821=$A14)*('Data - victims'!$C$2:$C$39821=$B$3)*('Data - victims'!$D$2:$D$39821)))))</f>
        <v>..</v>
      </c>
      <c r="E14" s="63" cm="1">
        <f t="array" ref="E14">IF(SUMPRODUCT(('Data - victims'!$A$2:$A$39821=E$4)*('Data - victims'!$B$2:$B$39821=$A14)*('Data - victims'!$C$2:$C$39821=$B$3)*('Data - victims'!$D$2:$D$39821))=0,IF(OR(B14="..",C14="..",D14=".."),"..",IF(B14+C14+D14=0,"..",B14+C14+D14)),SUMPRODUCT(('Data - victims'!$A$2:$A$39821=E$4)*('Data - victims'!$B$2:$B$39821=$A14)*('Data - victims'!$C$2:$C$39821=$B$3)*('Data - victims'!$D$2:$D$39821)))</f>
        <v>853</v>
      </c>
      <c r="F14" s="68">
        <f t="shared" si="0"/>
        <v>14</v>
      </c>
      <c r="G14" s="68">
        <f t="shared" si="1"/>
        <v>27</v>
      </c>
      <c r="H14" s="68" t="str">
        <f t="shared" si="2"/>
        <v>..</v>
      </c>
      <c r="I14" s="68">
        <f t="shared" si="3"/>
        <v>15</v>
      </c>
      <c r="J14" s="62"/>
      <c r="K14" s="69" cm="1">
        <f t="array" ref="K14">IF(SUMPRODUCT(('Data - population'!$B$2:$B$2784=$A14)*('Data - population'!$C$2:$C$2784=K$4)*('Data - population'!$D$2:$D$2784)),SUMPRODUCT(('Data - population'!$B$2:$B$2784=$A14)*('Data - population'!$C$2:$C$2784=K$4)*('Data - population'!$D$2:$D$2784)),"..")</f>
        <v>47699100</v>
      </c>
      <c r="L14" s="69" cm="1">
        <f t="array" ref="L14">IF(SUMPRODUCT(('Data - population'!$B$2:$B$2784=$A14)*('Data - population'!$C$2:$C$2784=L$4)*('Data - population'!$D$2:$D$2784)),SUMPRODUCT(('Data - population'!$B$2:$B$2784=$A14)*('Data - population'!$C$2:$C$2784=L$4)*('Data - population'!$D$2:$D$2784)),"..")</f>
        <v>5081300</v>
      </c>
      <c r="M14" s="69" cm="1">
        <f t="array" ref="M14">IF(SUMPRODUCT(('Data - population'!$B$2:$B$2784=$A14)*('Data - population'!$C$2:$C$2784=M$4)*('Data - population'!$D$2:$D$2784)),SUMPRODUCT(('Data - population'!$B$2:$B$2784=$A14)*('Data - population'!$C$2:$C$2784=M$4)*('Data - population'!$D$2:$D$2784)),"..")</f>
        <v>2861500</v>
      </c>
      <c r="N14" s="69" cm="1">
        <f t="array" ref="N14">IF(SUMPRODUCT(('Data - population'!$B$2:$B$2784=$A14)*('Data - population'!$C$2:$C$2784=N$4)*('Data - population'!$D$2:$D$2784)),SUMPRODUCT(('Data - population'!$B$2:$B$2784=$A14)*('Data - population'!$C$2:$C$2784=N$4)*('Data - population'!$D$2:$D$2784)),"..")</f>
        <v>55641900</v>
      </c>
      <c r="O14" s="70">
        <f t="shared" si="4"/>
        <v>0</v>
      </c>
      <c r="P14" s="69"/>
      <c r="Q14" s="62"/>
      <c r="R14" s="62"/>
      <c r="S14" s="62"/>
      <c r="T14" s="62"/>
      <c r="U14" s="62"/>
      <c r="V14" s="62"/>
    </row>
    <row r="15" spans="1:22">
      <c r="A15" s="62" t="s">
        <v>77</v>
      </c>
      <c r="B15" s="63" cm="1">
        <f t="array" ref="B15">IF($B$3="Total non-fatal casualties",IF(SUMPRODUCT(('Data - victims'!$A$2:$A$39821=B$4)*('Data - victims'!$B$2:$B$39821=$A15)*('Data - victims'!$C$2:$C$39821="Total non-fatal casualties")*('Data - victims'!$D$2:$D$39821))+SUMPRODUCT(('Data - victims'!$A$2:$A$39821=B$4)*('Data - victims'!$B$2:$B$39821=$A15)*('Data - victims'!$C$2:$C$39821="Hospital severe")*('Data - victims'!$D$2:$D$39821))+SUMPRODUCT(('Data - victims'!$A$2:$A$39821=B$4)*('Data - victims'!$B$2:$B$39821=$A15)*('Data - victims'!$C$2:$C$39821="Hospital slight")*('Data - victims'!$D$2:$D$39821))+SUMPRODUCT(('Data - victims'!$A$2:$A$39821=B$4)*('Data - victims'!$B$2:$B$39821=$A15)*('Data - victims'!$C$2:$C$39821="First aid")*('Data - victims'!$D$2:$D$39821))+SUMPRODUCT(('Data - victims'!$A$2:$A$39821=B$4)*('Data - victims'!$B$2:$B$39821=$A15)*('Data - victims'!$C$2:$C$39821="Precautionary checks")*('Data - victims'!$D$2:$D$39821))=0,"..",SUMPRODUCT(('Data - victims'!$A$2:$A$39821=B$4)*('Data - victims'!$B$2:$B$39821=$A15)*('Data - victims'!$C$2:$C$39821="Total non-fatal casualties")*('Data - victims'!$D$2:$D$39821))+SUMPRODUCT(('Data - victims'!$A$2:$A$39821=B$4)*('Data - victims'!$B$2:$B$39821=$A15)*('Data - victims'!$C$2:$C$39821="Hospital severe")*('Data - victims'!$D$2:$D$39821))+SUMPRODUCT(('Data - victims'!$A$2:$A$39821=B$4)*('Data - victims'!$B$2:$B$39821=$A15)*('Data - victims'!$C$2:$C$39821="Hospital slight")*('Data - victims'!$D$2:$D$39821))+SUMPRODUCT(('Data - victims'!$A$2:$A$39821=B$4)*('Data - victims'!$B$2:$B$39821=$A15)*('Data - victims'!$C$2:$C$39821="First aid")*('Data - victims'!$D$2:$D$39821))+SUMPRODUCT(('Data - victims'!$A$2:$A$39821=B$4)*('Data - victims'!$B$2:$B$39821=$A15)*('Data - victims'!$C$2:$C$39821="Precautionary checks")*('Data - victims'!$D$2:$D$39821))),IF($B$3="Total casualties requiring hospital treatment",IF(SUMPRODUCT(('Data - victims'!$A$2:$A$39821=B$4)*('Data - victims'!$B$2:$B$39821=$A15)*('Data - victims'!$C$2:$C$39821="Total casualties requiring hospital treatment")*('Data - victims'!$D$2:$D$39821))+SUMPRODUCT(('Data - victims'!$A$2:$A$39821=B$4)*('Data - victims'!$B$2:$B$39821=$A15)*('Data - victims'!$C$2:$C$39821="Hospital severe")*('Data - victims'!$D$2:$D$39821))+SUMPRODUCT(('Data - victims'!$A$2:$A$39821=B$4)*('Data - victims'!$B$2:$B$39821=$A15)*('Data - victims'!$C$2:$C$39821="Hospital slight")*('Data - victims'!$D$2:$D$39821))=0,"..",SUMPRODUCT(('Data - victims'!$A$2:$A$39821=B$4)*('Data - victims'!$B$2:$B$39821=$A15)*('Data - victims'!$C$2:$C$39821="Total casualties requiring hospital treatment")*('Data - victims'!$D$2:$D$39821))+SUMPRODUCT(('Data - victims'!$A$2:$A$39821=B$4)*('Data - victims'!$B$2:$B$39821=$A15)*('Data - victims'!$C$2:$C$39821="Hospital severe")*('Data - victims'!$D$2:$D$39821))+SUMPRODUCT(('Data - victims'!$A$2:$A$39821=B$4)*('Data - victims'!$B$2:$B$39821=$A15)*('Data - victims'!$C$2:$C$39821="Hospital slight")*('Data - victims'!$D$2:$D$39821))),IF(SUMPRODUCT(('Data - victims'!$A$2:$A$39821=B$4)*('Data - victims'!$B$2:$B$39821=$A15)*('Data - victims'!$C$2:$C$39821=$B$3)*('Data - victims'!$D$2:$D$39821))=0,"..",SUMPRODUCT(('Data - victims'!$A$2:$A$39821=B$4)*('Data - victims'!$B$2:$B$39821=$A15)*('Data - victims'!$C$2:$C$39821=$B$3)*('Data - victims'!$D$2:$D$39821)))))</f>
        <v>589</v>
      </c>
      <c r="C15" s="63" cm="1">
        <f t="array" ref="C15">IF($B$3="Total non-fatal casualties",IF(SUMPRODUCT(('Data - victims'!$A$2:$A$39821=C$4)*('Data - victims'!$B$2:$B$39821=$A15)*('Data - victims'!$C$2:$C$39821="Total non-fatal casualties")*('Data - victims'!$D$2:$D$39821))+SUMPRODUCT(('Data - victims'!$A$2:$A$39821=C$4)*('Data - victims'!$B$2:$B$39821=$A15)*('Data - victims'!$C$2:$C$39821="Hospital severe")*('Data - victims'!$D$2:$D$39821))+SUMPRODUCT(('Data - victims'!$A$2:$A$39821=C$4)*('Data - victims'!$B$2:$B$39821=$A15)*('Data - victims'!$C$2:$C$39821="Hospital slight")*('Data - victims'!$D$2:$D$39821))+SUMPRODUCT(('Data - victims'!$A$2:$A$39821=C$4)*('Data - victims'!$B$2:$B$39821=$A15)*('Data - victims'!$C$2:$C$39821="First aid")*('Data - victims'!$D$2:$D$39821))+SUMPRODUCT(('Data - victims'!$A$2:$A$39821=C$4)*('Data - victims'!$B$2:$B$39821=$A15)*('Data - victims'!$C$2:$C$39821="Precautionary checks")*('Data - victims'!$D$2:$D$39821))=0,"..",SUMPRODUCT(('Data - victims'!$A$2:$A$39821=C$4)*('Data - victims'!$B$2:$B$39821=$A15)*('Data - victims'!$C$2:$C$39821="Total non-fatal casualties")*('Data - victims'!$D$2:$D$39821))+SUMPRODUCT(('Data - victims'!$A$2:$A$39821=C$4)*('Data - victims'!$B$2:$B$39821=$A15)*('Data - victims'!$C$2:$C$39821="Hospital severe")*('Data - victims'!$D$2:$D$39821))+SUMPRODUCT(('Data - victims'!$A$2:$A$39821=C$4)*('Data - victims'!$B$2:$B$39821=$A15)*('Data - victims'!$C$2:$C$39821="Hospital slight")*('Data - victims'!$D$2:$D$39821))+SUMPRODUCT(('Data - victims'!$A$2:$A$39821=C$4)*('Data - victims'!$B$2:$B$39821=$A15)*('Data - victims'!$C$2:$C$39821="First aid")*('Data - victims'!$D$2:$D$39821))+SUMPRODUCT(('Data - victims'!$A$2:$A$39821=C$4)*('Data - victims'!$B$2:$B$39821=$A15)*('Data - victims'!$C$2:$C$39821="Precautionary checks")*('Data - victims'!$D$2:$D$39821))),IF($B$3="Total casualties requiring hospital treatment",IF(SUMPRODUCT(('Data - victims'!$A$2:$A$39821=C$4)*('Data - victims'!$B$2:$B$39821=$A15)*('Data - victims'!$C$2:$C$39821="Total casualties requiring hospital treatment")*('Data - victims'!$D$2:$D$39821))+SUMPRODUCT(('Data - victims'!$A$2:$A$39821=C$4)*('Data - victims'!$B$2:$B$39821=$A15)*('Data - victims'!$C$2:$C$39821="Hospital severe")*('Data - victims'!$D$2:$D$39821))+SUMPRODUCT(('Data - victims'!$A$2:$A$39821=C$4)*('Data - victims'!$B$2:$B$39821=$A15)*('Data - victims'!$C$2:$C$39821="Hospital slight")*('Data - victims'!$D$2:$D$39821))=0,"..",SUMPRODUCT(('Data - victims'!$A$2:$A$39821=C$4)*('Data - victims'!$B$2:$B$39821=$A15)*('Data - victims'!$C$2:$C$39821="Total casualties requiring hospital treatment")*('Data - victims'!$D$2:$D$39821))+SUMPRODUCT(('Data - victims'!$A$2:$A$39821=C$4)*('Data - victims'!$B$2:$B$39821=$A15)*('Data - victims'!$C$2:$C$39821="Hospital severe")*('Data - victims'!$D$2:$D$39821))+SUMPRODUCT(('Data - victims'!$A$2:$A$39821=C$4)*('Data - victims'!$B$2:$B$39821=$A15)*('Data - victims'!$C$2:$C$39821="Hospital slight")*('Data - victims'!$D$2:$D$39821))),IF(SUMPRODUCT(('Data - victims'!$A$2:$A$39821=C$4)*('Data - victims'!$B$2:$B$39821=$A15)*('Data - victims'!$C$2:$C$39821=$B$3)*('Data - victims'!$D$2:$D$39821))=0,"..",SUMPRODUCT(('Data - victims'!$A$2:$A$39821=C$4)*('Data - victims'!$B$2:$B$39821=$A15)*('Data - victims'!$C$2:$C$39821=$B$3)*('Data - victims'!$D$2:$D$39821)))))</f>
        <v>102</v>
      </c>
      <c r="D15" s="63" t="str" cm="1">
        <f t="array" ref="D15">IF($B$3="Total non-fatal casualties",IF(SUMPRODUCT(('Data - victims'!$A$2:$A$39821=D$4)*('Data - victims'!$B$2:$B$39821=$A15)*('Data - victims'!$C$2:$C$39821="Total non-fatal casualties")*('Data - victims'!$D$2:$D$39821))+SUMPRODUCT(('Data - victims'!$A$2:$A$39821=D$4)*('Data - victims'!$B$2:$B$39821=$A15)*('Data - victims'!$C$2:$C$39821="Hospital severe")*('Data - victims'!$D$2:$D$39821))+SUMPRODUCT(('Data - victims'!$A$2:$A$39821=D$4)*('Data - victims'!$B$2:$B$39821=$A15)*('Data - victims'!$C$2:$C$39821="Hospital slight")*('Data - victims'!$D$2:$D$39821))+SUMPRODUCT(('Data - victims'!$A$2:$A$39821=D$4)*('Data - victims'!$B$2:$B$39821=$A15)*('Data - victims'!$C$2:$C$39821="First aid")*('Data - victims'!$D$2:$D$39821))+SUMPRODUCT(('Data - victims'!$A$2:$A$39821=D$4)*('Data - victims'!$B$2:$B$39821=$A15)*('Data - victims'!$C$2:$C$39821="Precautionary checks")*('Data - victims'!$D$2:$D$39821))=0,"..",SUMPRODUCT(('Data - victims'!$A$2:$A$39821=D$4)*('Data - victims'!$B$2:$B$39821=$A15)*('Data - victims'!$C$2:$C$39821="Total non-fatal casualties")*('Data - victims'!$D$2:$D$39821))+SUMPRODUCT(('Data - victims'!$A$2:$A$39821=D$4)*('Data - victims'!$B$2:$B$39821=$A15)*('Data - victims'!$C$2:$C$39821="Hospital severe")*('Data - victims'!$D$2:$D$39821))+SUMPRODUCT(('Data - victims'!$A$2:$A$39821=D$4)*('Data - victims'!$B$2:$B$39821=$A15)*('Data - victims'!$C$2:$C$39821="Hospital slight")*('Data - victims'!$D$2:$D$39821))+SUMPRODUCT(('Data - victims'!$A$2:$A$39821=D$4)*('Data - victims'!$B$2:$B$39821=$A15)*('Data - victims'!$C$2:$C$39821="First aid")*('Data - victims'!$D$2:$D$39821))+SUMPRODUCT(('Data - victims'!$A$2:$A$39821=D$4)*('Data - victims'!$B$2:$B$39821=$A15)*('Data - victims'!$C$2:$C$39821="Precautionary checks")*('Data - victims'!$D$2:$D$39821))),IF($B$3="Total casualties requiring hospital treatment",IF(SUMPRODUCT(('Data - victims'!$A$2:$A$39821=D$4)*('Data - victims'!$B$2:$B$39821=$A15)*('Data - victims'!$C$2:$C$39821="Total casualties requiring hospital treatment")*('Data - victims'!$D$2:$D$39821))+SUMPRODUCT(('Data - victims'!$A$2:$A$39821=D$4)*('Data - victims'!$B$2:$B$39821=$A15)*('Data - victims'!$C$2:$C$39821="Hospital severe")*('Data - victims'!$D$2:$D$39821))+SUMPRODUCT(('Data - victims'!$A$2:$A$39821=D$4)*('Data - victims'!$B$2:$B$39821=$A15)*('Data - victims'!$C$2:$C$39821="Hospital slight")*('Data - victims'!$D$2:$D$39821))=0,"..",SUMPRODUCT(('Data - victims'!$A$2:$A$39821=D$4)*('Data - victims'!$B$2:$B$39821=$A15)*('Data - victims'!$C$2:$C$39821="Total casualties requiring hospital treatment")*('Data - victims'!$D$2:$D$39821))+SUMPRODUCT(('Data - victims'!$A$2:$A$39821=D$4)*('Data - victims'!$B$2:$B$39821=$A15)*('Data - victims'!$C$2:$C$39821="Hospital severe")*('Data - victims'!$D$2:$D$39821))+SUMPRODUCT(('Data - victims'!$A$2:$A$39821=D$4)*('Data - victims'!$B$2:$B$39821=$A15)*('Data - victims'!$C$2:$C$39821="Hospital slight")*('Data - victims'!$D$2:$D$39821))),IF(SUMPRODUCT(('Data - victims'!$A$2:$A$39821=D$4)*('Data - victims'!$B$2:$B$39821=$A15)*('Data - victims'!$C$2:$C$39821=$B$3)*('Data - victims'!$D$2:$D$39821))=0,"..",SUMPRODUCT(('Data - victims'!$A$2:$A$39821=D$4)*('Data - victims'!$B$2:$B$39821=$A15)*('Data - victims'!$C$2:$C$39821=$B$3)*('Data - victims'!$D$2:$D$39821)))))</f>
        <v>..</v>
      </c>
      <c r="E15" s="63" cm="1">
        <f t="array" ref="E15">IF(SUMPRODUCT(('Data - victims'!$A$2:$A$39821=E$4)*('Data - victims'!$B$2:$B$39821=$A15)*('Data - victims'!$C$2:$C$39821=$B$3)*('Data - victims'!$D$2:$D$39821))=0,IF(OR(B15="..",C15="..",D15=".."),"..",IF(B15+C15+D15=0,"..",B15+C15+D15)),SUMPRODUCT(('Data - victims'!$A$2:$A$39821=E$4)*('Data - victims'!$B$2:$B$39821=$A15)*('Data - victims'!$C$2:$C$39821=$B$3)*('Data - victims'!$D$2:$D$39821)))</f>
        <v>767</v>
      </c>
      <c r="F15" s="68">
        <f t="shared" si="0"/>
        <v>12</v>
      </c>
      <c r="G15" s="68">
        <f t="shared" si="1"/>
        <v>20</v>
      </c>
      <c r="H15" s="68" t="str">
        <f t="shared" si="2"/>
        <v>..</v>
      </c>
      <c r="I15" s="68">
        <f t="shared" si="3"/>
        <v>14</v>
      </c>
      <c r="J15" s="62"/>
      <c r="K15" s="69" cm="1">
        <f t="array" ref="K15">IF(SUMPRODUCT(('Data - population'!$B$2:$B$2784=$A15)*('Data - population'!$C$2:$C$2784=K$4)*('Data - population'!$D$2:$D$2784)),SUMPRODUCT(('Data - population'!$B$2:$B$2784=$A15)*('Data - population'!$C$2:$C$2784=K$4)*('Data - population'!$D$2:$D$2784)),"..")</f>
        <v>47875000</v>
      </c>
      <c r="L15" s="69" cm="1">
        <f t="array" ref="L15">IF(SUMPRODUCT(('Data - population'!$B$2:$B$2784=$A15)*('Data - population'!$C$2:$C$2784=L$4)*('Data - population'!$D$2:$D$2784)),SUMPRODUCT(('Data - population'!$B$2:$B$2784=$A15)*('Data - population'!$C$2:$C$2784=L$4)*('Data - population'!$D$2:$D$2784)),"..")</f>
        <v>5083300</v>
      </c>
      <c r="M15" s="69" cm="1">
        <f t="array" ref="M15">IF(SUMPRODUCT(('Data - population'!$B$2:$B$2784=$A15)*('Data - population'!$C$2:$C$2784=M$4)*('Data - population'!$D$2:$D$2784)),SUMPRODUCT(('Data - population'!$B$2:$B$2784=$A15)*('Data - population'!$C$2:$C$2784=M$4)*('Data - population'!$D$2:$D$2784)),"..")</f>
        <v>2873000</v>
      </c>
      <c r="N15" s="69" cm="1">
        <f t="array" ref="N15">IF(SUMPRODUCT(('Data - population'!$B$2:$B$2784=$A15)*('Data - population'!$C$2:$C$2784=N$4)*('Data - population'!$D$2:$D$2784)),SUMPRODUCT(('Data - population'!$B$2:$B$2784=$A15)*('Data - population'!$C$2:$C$2784=N$4)*('Data - population'!$D$2:$D$2784)),"..")</f>
        <v>55831400</v>
      </c>
      <c r="O15" s="70">
        <f t="shared" si="4"/>
        <v>-100</v>
      </c>
      <c r="P15" s="69"/>
      <c r="Q15" s="62"/>
      <c r="R15" s="62"/>
      <c r="S15" s="62"/>
      <c r="T15" s="62"/>
      <c r="U15" s="62"/>
      <c r="V15" s="62"/>
    </row>
    <row r="16" spans="1:22">
      <c r="A16" s="62" t="s">
        <v>78</v>
      </c>
      <c r="B16" s="63" cm="1">
        <f t="array" ref="B16">IF($B$3="Total non-fatal casualties",IF(SUMPRODUCT(('Data - victims'!$A$2:$A$39821=B$4)*('Data - victims'!$B$2:$B$39821=$A16)*('Data - victims'!$C$2:$C$39821="Total non-fatal casualties")*('Data - victims'!$D$2:$D$39821))+SUMPRODUCT(('Data - victims'!$A$2:$A$39821=B$4)*('Data - victims'!$B$2:$B$39821=$A16)*('Data - victims'!$C$2:$C$39821="Hospital severe")*('Data - victims'!$D$2:$D$39821))+SUMPRODUCT(('Data - victims'!$A$2:$A$39821=B$4)*('Data - victims'!$B$2:$B$39821=$A16)*('Data - victims'!$C$2:$C$39821="Hospital slight")*('Data - victims'!$D$2:$D$39821))+SUMPRODUCT(('Data - victims'!$A$2:$A$39821=B$4)*('Data - victims'!$B$2:$B$39821=$A16)*('Data - victims'!$C$2:$C$39821="First aid")*('Data - victims'!$D$2:$D$39821))+SUMPRODUCT(('Data - victims'!$A$2:$A$39821=B$4)*('Data - victims'!$B$2:$B$39821=$A16)*('Data - victims'!$C$2:$C$39821="Precautionary checks")*('Data - victims'!$D$2:$D$39821))=0,"..",SUMPRODUCT(('Data - victims'!$A$2:$A$39821=B$4)*('Data - victims'!$B$2:$B$39821=$A16)*('Data - victims'!$C$2:$C$39821="Total non-fatal casualties")*('Data - victims'!$D$2:$D$39821))+SUMPRODUCT(('Data - victims'!$A$2:$A$39821=B$4)*('Data - victims'!$B$2:$B$39821=$A16)*('Data - victims'!$C$2:$C$39821="Hospital severe")*('Data - victims'!$D$2:$D$39821))+SUMPRODUCT(('Data - victims'!$A$2:$A$39821=B$4)*('Data - victims'!$B$2:$B$39821=$A16)*('Data - victims'!$C$2:$C$39821="Hospital slight")*('Data - victims'!$D$2:$D$39821))+SUMPRODUCT(('Data - victims'!$A$2:$A$39821=B$4)*('Data - victims'!$B$2:$B$39821=$A16)*('Data - victims'!$C$2:$C$39821="First aid")*('Data - victims'!$D$2:$D$39821))+SUMPRODUCT(('Data - victims'!$A$2:$A$39821=B$4)*('Data - victims'!$B$2:$B$39821=$A16)*('Data - victims'!$C$2:$C$39821="Precautionary checks")*('Data - victims'!$D$2:$D$39821))),IF($B$3="Total casualties requiring hospital treatment",IF(SUMPRODUCT(('Data - victims'!$A$2:$A$39821=B$4)*('Data - victims'!$B$2:$B$39821=$A16)*('Data - victims'!$C$2:$C$39821="Total casualties requiring hospital treatment")*('Data - victims'!$D$2:$D$39821))+SUMPRODUCT(('Data - victims'!$A$2:$A$39821=B$4)*('Data - victims'!$B$2:$B$39821=$A16)*('Data - victims'!$C$2:$C$39821="Hospital severe")*('Data - victims'!$D$2:$D$39821))+SUMPRODUCT(('Data - victims'!$A$2:$A$39821=B$4)*('Data - victims'!$B$2:$B$39821=$A16)*('Data - victims'!$C$2:$C$39821="Hospital slight")*('Data - victims'!$D$2:$D$39821))=0,"..",SUMPRODUCT(('Data - victims'!$A$2:$A$39821=B$4)*('Data - victims'!$B$2:$B$39821=$A16)*('Data - victims'!$C$2:$C$39821="Total casualties requiring hospital treatment")*('Data - victims'!$D$2:$D$39821))+SUMPRODUCT(('Data - victims'!$A$2:$A$39821=B$4)*('Data - victims'!$B$2:$B$39821=$A16)*('Data - victims'!$C$2:$C$39821="Hospital severe")*('Data - victims'!$D$2:$D$39821))+SUMPRODUCT(('Data - victims'!$A$2:$A$39821=B$4)*('Data - victims'!$B$2:$B$39821=$A16)*('Data - victims'!$C$2:$C$39821="Hospital slight")*('Data - victims'!$D$2:$D$39821))),IF(SUMPRODUCT(('Data - victims'!$A$2:$A$39821=B$4)*('Data - victims'!$B$2:$B$39821=$A16)*('Data - victims'!$C$2:$C$39821=$B$3)*('Data - victims'!$D$2:$D$39821))=0,"..",SUMPRODUCT(('Data - victims'!$A$2:$A$39821=B$4)*('Data - victims'!$B$2:$B$39821=$A16)*('Data - victims'!$C$2:$C$39821=$B$3)*('Data - victims'!$D$2:$D$39821)))))</f>
        <v>529</v>
      </c>
      <c r="C16" s="63" cm="1">
        <f t="array" ref="C16">IF($B$3="Total non-fatal casualties",IF(SUMPRODUCT(('Data - victims'!$A$2:$A$39821=C$4)*('Data - victims'!$B$2:$B$39821=$A16)*('Data - victims'!$C$2:$C$39821="Total non-fatal casualties")*('Data - victims'!$D$2:$D$39821))+SUMPRODUCT(('Data - victims'!$A$2:$A$39821=C$4)*('Data - victims'!$B$2:$B$39821=$A16)*('Data - victims'!$C$2:$C$39821="Hospital severe")*('Data - victims'!$D$2:$D$39821))+SUMPRODUCT(('Data - victims'!$A$2:$A$39821=C$4)*('Data - victims'!$B$2:$B$39821=$A16)*('Data - victims'!$C$2:$C$39821="Hospital slight")*('Data - victims'!$D$2:$D$39821))+SUMPRODUCT(('Data - victims'!$A$2:$A$39821=C$4)*('Data - victims'!$B$2:$B$39821=$A16)*('Data - victims'!$C$2:$C$39821="First aid")*('Data - victims'!$D$2:$D$39821))+SUMPRODUCT(('Data - victims'!$A$2:$A$39821=C$4)*('Data - victims'!$B$2:$B$39821=$A16)*('Data - victims'!$C$2:$C$39821="Precautionary checks")*('Data - victims'!$D$2:$D$39821))=0,"..",SUMPRODUCT(('Data - victims'!$A$2:$A$39821=C$4)*('Data - victims'!$B$2:$B$39821=$A16)*('Data - victims'!$C$2:$C$39821="Total non-fatal casualties")*('Data - victims'!$D$2:$D$39821))+SUMPRODUCT(('Data - victims'!$A$2:$A$39821=C$4)*('Data - victims'!$B$2:$B$39821=$A16)*('Data - victims'!$C$2:$C$39821="Hospital severe")*('Data - victims'!$D$2:$D$39821))+SUMPRODUCT(('Data - victims'!$A$2:$A$39821=C$4)*('Data - victims'!$B$2:$B$39821=$A16)*('Data - victims'!$C$2:$C$39821="Hospital slight")*('Data - victims'!$D$2:$D$39821))+SUMPRODUCT(('Data - victims'!$A$2:$A$39821=C$4)*('Data - victims'!$B$2:$B$39821=$A16)*('Data - victims'!$C$2:$C$39821="First aid")*('Data - victims'!$D$2:$D$39821))+SUMPRODUCT(('Data - victims'!$A$2:$A$39821=C$4)*('Data - victims'!$B$2:$B$39821=$A16)*('Data - victims'!$C$2:$C$39821="Precautionary checks")*('Data - victims'!$D$2:$D$39821))),IF($B$3="Total casualties requiring hospital treatment",IF(SUMPRODUCT(('Data - victims'!$A$2:$A$39821=C$4)*('Data - victims'!$B$2:$B$39821=$A16)*('Data - victims'!$C$2:$C$39821="Total casualties requiring hospital treatment")*('Data - victims'!$D$2:$D$39821))+SUMPRODUCT(('Data - victims'!$A$2:$A$39821=C$4)*('Data - victims'!$B$2:$B$39821=$A16)*('Data - victims'!$C$2:$C$39821="Hospital severe")*('Data - victims'!$D$2:$D$39821))+SUMPRODUCT(('Data - victims'!$A$2:$A$39821=C$4)*('Data - victims'!$B$2:$B$39821=$A16)*('Data - victims'!$C$2:$C$39821="Hospital slight")*('Data - victims'!$D$2:$D$39821))=0,"..",SUMPRODUCT(('Data - victims'!$A$2:$A$39821=C$4)*('Data - victims'!$B$2:$B$39821=$A16)*('Data - victims'!$C$2:$C$39821="Total casualties requiring hospital treatment")*('Data - victims'!$D$2:$D$39821))+SUMPRODUCT(('Data - victims'!$A$2:$A$39821=C$4)*('Data - victims'!$B$2:$B$39821=$A16)*('Data - victims'!$C$2:$C$39821="Hospital severe")*('Data - victims'!$D$2:$D$39821))+SUMPRODUCT(('Data - victims'!$A$2:$A$39821=C$4)*('Data - victims'!$B$2:$B$39821=$A16)*('Data - victims'!$C$2:$C$39821="Hospital slight")*('Data - victims'!$D$2:$D$39821))),IF(SUMPRODUCT(('Data - victims'!$A$2:$A$39821=C$4)*('Data - victims'!$B$2:$B$39821=$A16)*('Data - victims'!$C$2:$C$39821=$B$3)*('Data - victims'!$D$2:$D$39821))=0,"..",SUMPRODUCT(('Data - victims'!$A$2:$A$39821=C$4)*('Data - victims'!$B$2:$B$39821=$A16)*('Data - victims'!$C$2:$C$39821=$B$3)*('Data - victims'!$D$2:$D$39821)))))</f>
        <v>127</v>
      </c>
      <c r="D16" s="63" t="str" cm="1">
        <f t="array" ref="D16">IF($B$3="Total non-fatal casualties",IF(SUMPRODUCT(('Data - victims'!$A$2:$A$39821=D$4)*('Data - victims'!$B$2:$B$39821=$A16)*('Data - victims'!$C$2:$C$39821="Total non-fatal casualties")*('Data - victims'!$D$2:$D$39821))+SUMPRODUCT(('Data - victims'!$A$2:$A$39821=D$4)*('Data - victims'!$B$2:$B$39821=$A16)*('Data - victims'!$C$2:$C$39821="Hospital severe")*('Data - victims'!$D$2:$D$39821))+SUMPRODUCT(('Data - victims'!$A$2:$A$39821=D$4)*('Data - victims'!$B$2:$B$39821=$A16)*('Data - victims'!$C$2:$C$39821="Hospital slight")*('Data - victims'!$D$2:$D$39821))+SUMPRODUCT(('Data - victims'!$A$2:$A$39821=D$4)*('Data - victims'!$B$2:$B$39821=$A16)*('Data - victims'!$C$2:$C$39821="First aid")*('Data - victims'!$D$2:$D$39821))+SUMPRODUCT(('Data - victims'!$A$2:$A$39821=D$4)*('Data - victims'!$B$2:$B$39821=$A16)*('Data - victims'!$C$2:$C$39821="Precautionary checks")*('Data - victims'!$D$2:$D$39821))=0,"..",SUMPRODUCT(('Data - victims'!$A$2:$A$39821=D$4)*('Data - victims'!$B$2:$B$39821=$A16)*('Data - victims'!$C$2:$C$39821="Total non-fatal casualties")*('Data - victims'!$D$2:$D$39821))+SUMPRODUCT(('Data - victims'!$A$2:$A$39821=D$4)*('Data - victims'!$B$2:$B$39821=$A16)*('Data - victims'!$C$2:$C$39821="Hospital severe")*('Data - victims'!$D$2:$D$39821))+SUMPRODUCT(('Data - victims'!$A$2:$A$39821=D$4)*('Data - victims'!$B$2:$B$39821=$A16)*('Data - victims'!$C$2:$C$39821="Hospital slight")*('Data - victims'!$D$2:$D$39821))+SUMPRODUCT(('Data - victims'!$A$2:$A$39821=D$4)*('Data - victims'!$B$2:$B$39821=$A16)*('Data - victims'!$C$2:$C$39821="First aid")*('Data - victims'!$D$2:$D$39821))+SUMPRODUCT(('Data - victims'!$A$2:$A$39821=D$4)*('Data - victims'!$B$2:$B$39821=$A16)*('Data - victims'!$C$2:$C$39821="Precautionary checks")*('Data - victims'!$D$2:$D$39821))),IF($B$3="Total casualties requiring hospital treatment",IF(SUMPRODUCT(('Data - victims'!$A$2:$A$39821=D$4)*('Data - victims'!$B$2:$B$39821=$A16)*('Data - victims'!$C$2:$C$39821="Total casualties requiring hospital treatment")*('Data - victims'!$D$2:$D$39821))+SUMPRODUCT(('Data - victims'!$A$2:$A$39821=D$4)*('Data - victims'!$B$2:$B$39821=$A16)*('Data - victims'!$C$2:$C$39821="Hospital severe")*('Data - victims'!$D$2:$D$39821))+SUMPRODUCT(('Data - victims'!$A$2:$A$39821=D$4)*('Data - victims'!$B$2:$B$39821=$A16)*('Data - victims'!$C$2:$C$39821="Hospital slight")*('Data - victims'!$D$2:$D$39821))=0,"..",SUMPRODUCT(('Data - victims'!$A$2:$A$39821=D$4)*('Data - victims'!$B$2:$B$39821=$A16)*('Data - victims'!$C$2:$C$39821="Total casualties requiring hospital treatment")*('Data - victims'!$D$2:$D$39821))+SUMPRODUCT(('Data - victims'!$A$2:$A$39821=D$4)*('Data - victims'!$B$2:$B$39821=$A16)*('Data - victims'!$C$2:$C$39821="Hospital severe")*('Data - victims'!$D$2:$D$39821))+SUMPRODUCT(('Data - victims'!$A$2:$A$39821=D$4)*('Data - victims'!$B$2:$B$39821=$A16)*('Data - victims'!$C$2:$C$39821="Hospital slight")*('Data - victims'!$D$2:$D$39821))),IF(SUMPRODUCT(('Data - victims'!$A$2:$A$39821=D$4)*('Data - victims'!$B$2:$B$39821=$A16)*('Data - victims'!$C$2:$C$39821=$B$3)*('Data - victims'!$D$2:$D$39821))=0,"..",SUMPRODUCT(('Data - victims'!$A$2:$A$39821=D$4)*('Data - victims'!$B$2:$B$39821=$A16)*('Data - victims'!$C$2:$C$39821=$B$3)*('Data - victims'!$D$2:$D$39821)))))</f>
        <v>..</v>
      </c>
      <c r="E16" s="63" cm="1">
        <f t="array" ref="E16">IF(SUMPRODUCT(('Data - victims'!$A$2:$A$39821=E$4)*('Data - victims'!$B$2:$B$39821=$A16)*('Data - victims'!$C$2:$C$39821=$B$3)*('Data - victims'!$D$2:$D$39821))=0,IF(OR(B16="..",C16="..",D16=".."),"..",IF(B16+C16+D16=0,"..",B16+C16+D16)),SUMPRODUCT(('Data - victims'!$A$2:$A$39821=E$4)*('Data - victims'!$B$2:$B$39821=$A16)*('Data - victims'!$C$2:$C$39821=$B$3)*('Data - victims'!$D$2:$D$39821)))</f>
        <v>693</v>
      </c>
      <c r="F16" s="68">
        <f t="shared" si="0"/>
        <v>11</v>
      </c>
      <c r="G16" s="68">
        <f t="shared" si="1"/>
        <v>25</v>
      </c>
      <c r="H16" s="68" t="str">
        <f t="shared" si="2"/>
        <v>..</v>
      </c>
      <c r="I16" s="68">
        <f t="shared" si="3"/>
        <v>12</v>
      </c>
      <c r="J16" s="62"/>
      <c r="K16" s="69" cm="1">
        <f t="array" ref="K16">IF(SUMPRODUCT(('Data - population'!$B$2:$B$2784=$A16)*('Data - population'!$C$2:$C$2784=K$4)*('Data - population'!$D$2:$D$2784)),SUMPRODUCT(('Data - population'!$B$2:$B$2784=$A16)*('Data - population'!$C$2:$C$2784=K$4)*('Data - population'!$D$2:$D$2784)),"..")</f>
        <v>47998000</v>
      </c>
      <c r="L16" s="69" cm="1">
        <f t="array" ref="L16">IF(SUMPRODUCT(('Data - population'!$B$2:$B$2784=$A16)*('Data - population'!$C$2:$C$2784=L$4)*('Data - population'!$D$2:$D$2784)),SUMPRODUCT(('Data - population'!$B$2:$B$2784=$A16)*('Data - population'!$C$2:$C$2784=L$4)*('Data - population'!$D$2:$D$2784)),"..")</f>
        <v>5085600</v>
      </c>
      <c r="M16" s="69" cm="1">
        <f t="array" ref="M16">IF(SUMPRODUCT(('Data - population'!$B$2:$B$2784=$A16)*('Data - population'!$C$2:$C$2784=M$4)*('Data - population'!$D$2:$D$2784)),SUMPRODUCT(('Data - population'!$B$2:$B$2784=$A16)*('Data - population'!$C$2:$C$2784=M$4)*('Data - population'!$D$2:$D$2784)),"..")</f>
        <v>2877700</v>
      </c>
      <c r="N16" s="69" cm="1">
        <f t="array" ref="N16">IF(SUMPRODUCT(('Data - population'!$B$2:$B$2784=$A16)*('Data - population'!$C$2:$C$2784=N$4)*('Data - population'!$D$2:$D$2784)),SUMPRODUCT(('Data - population'!$B$2:$B$2784=$A16)*('Data - population'!$C$2:$C$2784=N$4)*('Data - population'!$D$2:$D$2784)),"..")</f>
        <v>55961300</v>
      </c>
      <c r="O16" s="70">
        <f t="shared" si="4"/>
        <v>0</v>
      </c>
      <c r="P16" s="69"/>
      <c r="Q16" s="62"/>
      <c r="R16" s="62"/>
      <c r="S16" s="62"/>
      <c r="T16" s="62"/>
      <c r="U16" s="62"/>
      <c r="V16" s="62"/>
    </row>
    <row r="17" spans="1:22">
      <c r="A17" s="62" t="s">
        <v>79</v>
      </c>
      <c r="B17" s="63" cm="1">
        <f t="array" ref="B17">IF($B$3="Total non-fatal casualties",IF(SUMPRODUCT(('Data - victims'!$A$2:$A$39821=B$4)*('Data - victims'!$B$2:$B$39821=$A17)*('Data - victims'!$C$2:$C$39821="Total non-fatal casualties")*('Data - victims'!$D$2:$D$39821))+SUMPRODUCT(('Data - victims'!$A$2:$A$39821=B$4)*('Data - victims'!$B$2:$B$39821=$A17)*('Data - victims'!$C$2:$C$39821="Hospital severe")*('Data - victims'!$D$2:$D$39821))+SUMPRODUCT(('Data - victims'!$A$2:$A$39821=B$4)*('Data - victims'!$B$2:$B$39821=$A17)*('Data - victims'!$C$2:$C$39821="Hospital slight")*('Data - victims'!$D$2:$D$39821))+SUMPRODUCT(('Data - victims'!$A$2:$A$39821=B$4)*('Data - victims'!$B$2:$B$39821=$A17)*('Data - victims'!$C$2:$C$39821="First aid")*('Data - victims'!$D$2:$D$39821))+SUMPRODUCT(('Data - victims'!$A$2:$A$39821=B$4)*('Data - victims'!$B$2:$B$39821=$A17)*('Data - victims'!$C$2:$C$39821="Precautionary checks")*('Data - victims'!$D$2:$D$39821))=0,"..",SUMPRODUCT(('Data - victims'!$A$2:$A$39821=B$4)*('Data - victims'!$B$2:$B$39821=$A17)*('Data - victims'!$C$2:$C$39821="Total non-fatal casualties")*('Data - victims'!$D$2:$D$39821))+SUMPRODUCT(('Data - victims'!$A$2:$A$39821=B$4)*('Data - victims'!$B$2:$B$39821=$A17)*('Data - victims'!$C$2:$C$39821="Hospital severe")*('Data - victims'!$D$2:$D$39821))+SUMPRODUCT(('Data - victims'!$A$2:$A$39821=B$4)*('Data - victims'!$B$2:$B$39821=$A17)*('Data - victims'!$C$2:$C$39821="Hospital slight")*('Data - victims'!$D$2:$D$39821))+SUMPRODUCT(('Data - victims'!$A$2:$A$39821=B$4)*('Data - victims'!$B$2:$B$39821=$A17)*('Data - victims'!$C$2:$C$39821="First aid")*('Data - victims'!$D$2:$D$39821))+SUMPRODUCT(('Data - victims'!$A$2:$A$39821=B$4)*('Data - victims'!$B$2:$B$39821=$A17)*('Data - victims'!$C$2:$C$39821="Precautionary checks")*('Data - victims'!$D$2:$D$39821))),IF($B$3="Total casualties requiring hospital treatment",IF(SUMPRODUCT(('Data - victims'!$A$2:$A$39821=B$4)*('Data - victims'!$B$2:$B$39821=$A17)*('Data - victims'!$C$2:$C$39821="Total casualties requiring hospital treatment")*('Data - victims'!$D$2:$D$39821))+SUMPRODUCT(('Data - victims'!$A$2:$A$39821=B$4)*('Data - victims'!$B$2:$B$39821=$A17)*('Data - victims'!$C$2:$C$39821="Hospital severe")*('Data - victims'!$D$2:$D$39821))+SUMPRODUCT(('Data - victims'!$A$2:$A$39821=B$4)*('Data - victims'!$B$2:$B$39821=$A17)*('Data - victims'!$C$2:$C$39821="Hospital slight")*('Data - victims'!$D$2:$D$39821))=0,"..",SUMPRODUCT(('Data - victims'!$A$2:$A$39821=B$4)*('Data - victims'!$B$2:$B$39821=$A17)*('Data - victims'!$C$2:$C$39821="Total casualties requiring hospital treatment")*('Data - victims'!$D$2:$D$39821))+SUMPRODUCT(('Data - victims'!$A$2:$A$39821=B$4)*('Data - victims'!$B$2:$B$39821=$A17)*('Data - victims'!$C$2:$C$39821="Hospital severe")*('Data - victims'!$D$2:$D$39821))+SUMPRODUCT(('Data - victims'!$A$2:$A$39821=B$4)*('Data - victims'!$B$2:$B$39821=$A17)*('Data - victims'!$C$2:$C$39821="Hospital slight")*('Data - victims'!$D$2:$D$39821))),IF(SUMPRODUCT(('Data - victims'!$A$2:$A$39821=B$4)*('Data - victims'!$B$2:$B$39821=$A17)*('Data - victims'!$C$2:$C$39821=$B$3)*('Data - victims'!$D$2:$D$39821))=0,"..",SUMPRODUCT(('Data - victims'!$A$2:$A$39821=B$4)*('Data - victims'!$B$2:$B$39821=$A17)*('Data - victims'!$C$2:$C$39821=$B$3)*('Data - victims'!$D$2:$D$39821)))))</f>
        <v>558</v>
      </c>
      <c r="C17" s="63" t="str" cm="1">
        <f t="array" ref="C17">IF($B$3="Total non-fatal casualties",IF(SUMPRODUCT(('Data - victims'!$A$2:$A$39821=C$4)*('Data - victims'!$B$2:$B$39821=$A17)*('Data - victims'!$C$2:$C$39821="Total non-fatal casualties")*('Data - victims'!$D$2:$D$39821))+SUMPRODUCT(('Data - victims'!$A$2:$A$39821=C$4)*('Data - victims'!$B$2:$B$39821=$A17)*('Data - victims'!$C$2:$C$39821="Hospital severe")*('Data - victims'!$D$2:$D$39821))+SUMPRODUCT(('Data - victims'!$A$2:$A$39821=C$4)*('Data - victims'!$B$2:$B$39821=$A17)*('Data - victims'!$C$2:$C$39821="Hospital slight")*('Data - victims'!$D$2:$D$39821))+SUMPRODUCT(('Data - victims'!$A$2:$A$39821=C$4)*('Data - victims'!$B$2:$B$39821=$A17)*('Data - victims'!$C$2:$C$39821="First aid")*('Data - victims'!$D$2:$D$39821))+SUMPRODUCT(('Data - victims'!$A$2:$A$39821=C$4)*('Data - victims'!$B$2:$B$39821=$A17)*('Data - victims'!$C$2:$C$39821="Precautionary checks")*('Data - victims'!$D$2:$D$39821))=0,"..",SUMPRODUCT(('Data - victims'!$A$2:$A$39821=C$4)*('Data - victims'!$B$2:$B$39821=$A17)*('Data - victims'!$C$2:$C$39821="Total non-fatal casualties")*('Data - victims'!$D$2:$D$39821))+SUMPRODUCT(('Data - victims'!$A$2:$A$39821=C$4)*('Data - victims'!$B$2:$B$39821=$A17)*('Data - victims'!$C$2:$C$39821="Hospital severe")*('Data - victims'!$D$2:$D$39821))+SUMPRODUCT(('Data - victims'!$A$2:$A$39821=C$4)*('Data - victims'!$B$2:$B$39821=$A17)*('Data - victims'!$C$2:$C$39821="Hospital slight")*('Data - victims'!$D$2:$D$39821))+SUMPRODUCT(('Data - victims'!$A$2:$A$39821=C$4)*('Data - victims'!$B$2:$B$39821=$A17)*('Data - victims'!$C$2:$C$39821="First aid")*('Data - victims'!$D$2:$D$39821))+SUMPRODUCT(('Data - victims'!$A$2:$A$39821=C$4)*('Data - victims'!$B$2:$B$39821=$A17)*('Data - victims'!$C$2:$C$39821="Precautionary checks")*('Data - victims'!$D$2:$D$39821))),IF($B$3="Total casualties requiring hospital treatment",IF(SUMPRODUCT(('Data - victims'!$A$2:$A$39821=C$4)*('Data - victims'!$B$2:$B$39821=$A17)*('Data - victims'!$C$2:$C$39821="Total casualties requiring hospital treatment")*('Data - victims'!$D$2:$D$39821))+SUMPRODUCT(('Data - victims'!$A$2:$A$39821=C$4)*('Data - victims'!$B$2:$B$39821=$A17)*('Data - victims'!$C$2:$C$39821="Hospital severe")*('Data - victims'!$D$2:$D$39821))+SUMPRODUCT(('Data - victims'!$A$2:$A$39821=C$4)*('Data - victims'!$B$2:$B$39821=$A17)*('Data - victims'!$C$2:$C$39821="Hospital slight")*('Data - victims'!$D$2:$D$39821))=0,"..",SUMPRODUCT(('Data - victims'!$A$2:$A$39821=C$4)*('Data - victims'!$B$2:$B$39821=$A17)*('Data - victims'!$C$2:$C$39821="Total casualties requiring hospital treatment")*('Data - victims'!$D$2:$D$39821))+SUMPRODUCT(('Data - victims'!$A$2:$A$39821=C$4)*('Data - victims'!$B$2:$B$39821=$A17)*('Data - victims'!$C$2:$C$39821="Hospital severe")*('Data - victims'!$D$2:$D$39821))+SUMPRODUCT(('Data - victims'!$A$2:$A$39821=C$4)*('Data - victims'!$B$2:$B$39821=$A17)*('Data - victims'!$C$2:$C$39821="Hospital slight")*('Data - victims'!$D$2:$D$39821))),IF(SUMPRODUCT(('Data - victims'!$A$2:$A$39821=C$4)*('Data - victims'!$B$2:$B$39821=$A17)*('Data - victims'!$C$2:$C$39821=$B$3)*('Data - victims'!$D$2:$D$39821))=0,"..",SUMPRODUCT(('Data - victims'!$A$2:$A$39821=C$4)*('Data - victims'!$B$2:$B$39821=$A17)*('Data - victims'!$C$2:$C$39821=$B$3)*('Data - victims'!$D$2:$D$39821)))))</f>
        <v>..</v>
      </c>
      <c r="D17" s="63" t="str" cm="1">
        <f t="array" ref="D17">IF($B$3="Total non-fatal casualties",IF(SUMPRODUCT(('Data - victims'!$A$2:$A$39821=D$4)*('Data - victims'!$B$2:$B$39821=$A17)*('Data - victims'!$C$2:$C$39821="Total non-fatal casualties")*('Data - victims'!$D$2:$D$39821))+SUMPRODUCT(('Data - victims'!$A$2:$A$39821=D$4)*('Data - victims'!$B$2:$B$39821=$A17)*('Data - victims'!$C$2:$C$39821="Hospital severe")*('Data - victims'!$D$2:$D$39821))+SUMPRODUCT(('Data - victims'!$A$2:$A$39821=D$4)*('Data - victims'!$B$2:$B$39821=$A17)*('Data - victims'!$C$2:$C$39821="Hospital slight")*('Data - victims'!$D$2:$D$39821))+SUMPRODUCT(('Data - victims'!$A$2:$A$39821=D$4)*('Data - victims'!$B$2:$B$39821=$A17)*('Data - victims'!$C$2:$C$39821="First aid")*('Data - victims'!$D$2:$D$39821))+SUMPRODUCT(('Data - victims'!$A$2:$A$39821=D$4)*('Data - victims'!$B$2:$B$39821=$A17)*('Data - victims'!$C$2:$C$39821="Precautionary checks")*('Data - victims'!$D$2:$D$39821))=0,"..",SUMPRODUCT(('Data - victims'!$A$2:$A$39821=D$4)*('Data - victims'!$B$2:$B$39821=$A17)*('Data - victims'!$C$2:$C$39821="Total non-fatal casualties")*('Data - victims'!$D$2:$D$39821))+SUMPRODUCT(('Data - victims'!$A$2:$A$39821=D$4)*('Data - victims'!$B$2:$B$39821=$A17)*('Data - victims'!$C$2:$C$39821="Hospital severe")*('Data - victims'!$D$2:$D$39821))+SUMPRODUCT(('Data - victims'!$A$2:$A$39821=D$4)*('Data - victims'!$B$2:$B$39821=$A17)*('Data - victims'!$C$2:$C$39821="Hospital slight")*('Data - victims'!$D$2:$D$39821))+SUMPRODUCT(('Data - victims'!$A$2:$A$39821=D$4)*('Data - victims'!$B$2:$B$39821=$A17)*('Data - victims'!$C$2:$C$39821="First aid")*('Data - victims'!$D$2:$D$39821))+SUMPRODUCT(('Data - victims'!$A$2:$A$39821=D$4)*('Data - victims'!$B$2:$B$39821=$A17)*('Data - victims'!$C$2:$C$39821="Precautionary checks")*('Data - victims'!$D$2:$D$39821))),IF($B$3="Total casualties requiring hospital treatment",IF(SUMPRODUCT(('Data - victims'!$A$2:$A$39821=D$4)*('Data - victims'!$B$2:$B$39821=$A17)*('Data - victims'!$C$2:$C$39821="Total casualties requiring hospital treatment")*('Data - victims'!$D$2:$D$39821))+SUMPRODUCT(('Data - victims'!$A$2:$A$39821=D$4)*('Data - victims'!$B$2:$B$39821=$A17)*('Data - victims'!$C$2:$C$39821="Hospital severe")*('Data - victims'!$D$2:$D$39821))+SUMPRODUCT(('Data - victims'!$A$2:$A$39821=D$4)*('Data - victims'!$B$2:$B$39821=$A17)*('Data - victims'!$C$2:$C$39821="Hospital slight")*('Data - victims'!$D$2:$D$39821))=0,"..",SUMPRODUCT(('Data - victims'!$A$2:$A$39821=D$4)*('Data - victims'!$B$2:$B$39821=$A17)*('Data - victims'!$C$2:$C$39821="Total casualties requiring hospital treatment")*('Data - victims'!$D$2:$D$39821))+SUMPRODUCT(('Data - victims'!$A$2:$A$39821=D$4)*('Data - victims'!$B$2:$B$39821=$A17)*('Data - victims'!$C$2:$C$39821="Hospital severe")*('Data - victims'!$D$2:$D$39821))+SUMPRODUCT(('Data - victims'!$A$2:$A$39821=D$4)*('Data - victims'!$B$2:$B$39821=$A17)*('Data - victims'!$C$2:$C$39821="Hospital slight")*('Data - victims'!$D$2:$D$39821))),IF(SUMPRODUCT(('Data - victims'!$A$2:$A$39821=D$4)*('Data - victims'!$B$2:$B$39821=$A17)*('Data - victims'!$C$2:$C$39821=$B$3)*('Data - victims'!$D$2:$D$39821))=0,"..",SUMPRODUCT(('Data - victims'!$A$2:$A$39821=D$4)*('Data - victims'!$B$2:$B$39821=$A17)*('Data - victims'!$C$2:$C$39821=$B$3)*('Data - victims'!$D$2:$D$39821)))))</f>
        <v>..</v>
      </c>
      <c r="E17" s="63" cm="1">
        <f t="array" ref="E17">IF(SUMPRODUCT(('Data - victims'!$A$2:$A$39821=E$4)*('Data - victims'!$B$2:$B$39821=$A17)*('Data - victims'!$C$2:$C$39821=$B$3)*('Data - victims'!$D$2:$D$39821))=0,IF(OR(B17="..",C17="..",D17=".."),"..",IF(B17+C17+D17=0,"..",B17+C17+D17)),SUMPRODUCT(('Data - victims'!$A$2:$A$39821=E$4)*('Data - victims'!$B$2:$B$39821=$A17)*('Data - victims'!$C$2:$C$39821=$B$3)*('Data - victims'!$D$2:$D$39821)))</f>
        <v>686</v>
      </c>
      <c r="F17" s="68">
        <f t="shared" si="0"/>
        <v>12</v>
      </c>
      <c r="G17" s="68" t="str">
        <f t="shared" si="1"/>
        <v>..</v>
      </c>
      <c r="H17" s="68" t="str">
        <f t="shared" si="2"/>
        <v>..</v>
      </c>
      <c r="I17" s="68">
        <f t="shared" si="3"/>
        <v>12</v>
      </c>
      <c r="J17" s="62"/>
      <c r="K17" s="69" cm="1">
        <f t="array" ref="K17">IF(SUMPRODUCT(('Data - population'!$B$2:$B$2784=$A17)*('Data - population'!$C$2:$C$2784=K$4)*('Data - population'!$D$2:$D$2784)),SUMPRODUCT(('Data - population'!$B$2:$B$2784=$A17)*('Data - population'!$C$2:$C$2784=K$4)*('Data - population'!$D$2:$D$2784)),"..")</f>
        <v>48102300</v>
      </c>
      <c r="L17" s="69" cm="1">
        <f t="array" ref="L17">IF(SUMPRODUCT(('Data - population'!$B$2:$B$2784=$A17)*('Data - population'!$C$2:$C$2784=L$4)*('Data - population'!$D$2:$D$2784)),SUMPRODUCT(('Data - population'!$B$2:$B$2784=$A17)*('Data - population'!$C$2:$C$2784=L$4)*('Data - population'!$D$2:$D$2784)),"..")</f>
        <v>5092500</v>
      </c>
      <c r="M17" s="69" cm="1">
        <f t="array" ref="M17">IF(SUMPRODUCT(('Data - population'!$B$2:$B$2784=$A17)*('Data - population'!$C$2:$C$2784=M$4)*('Data - population'!$D$2:$D$2784)),SUMPRODUCT(('Data - population'!$B$2:$B$2784=$A17)*('Data - population'!$C$2:$C$2784=M$4)*('Data - population'!$D$2:$D$2784)),"..")</f>
        <v>2883600</v>
      </c>
      <c r="N17" s="69" cm="1">
        <f t="array" ref="N17">IF(SUMPRODUCT(('Data - population'!$B$2:$B$2784=$A17)*('Data - population'!$C$2:$C$2784=N$4)*('Data - population'!$D$2:$D$2784)),SUMPRODUCT(('Data - population'!$B$2:$B$2784=$A17)*('Data - population'!$C$2:$C$2784=N$4)*('Data - population'!$D$2:$D$2784)),"..")</f>
        <v>56078300</v>
      </c>
      <c r="O17" s="70">
        <f t="shared" si="4"/>
        <v>100</v>
      </c>
      <c r="P17" s="69"/>
      <c r="Q17" s="62"/>
      <c r="R17" s="62"/>
      <c r="S17" s="62"/>
      <c r="T17" s="62"/>
      <c r="U17" s="62"/>
      <c r="V17" s="62"/>
    </row>
    <row r="18" spans="1:22">
      <c r="A18" s="62" t="s">
        <v>80</v>
      </c>
      <c r="B18" s="63" cm="1">
        <f t="array" ref="B18">IF($B$3="Total non-fatal casualties",IF(SUMPRODUCT(('Data - victims'!$A$2:$A$39821=B$4)*('Data - victims'!$B$2:$B$39821=$A18)*('Data - victims'!$C$2:$C$39821="Total non-fatal casualties")*('Data - victims'!$D$2:$D$39821))+SUMPRODUCT(('Data - victims'!$A$2:$A$39821=B$4)*('Data - victims'!$B$2:$B$39821=$A18)*('Data - victims'!$C$2:$C$39821="Hospital severe")*('Data - victims'!$D$2:$D$39821))+SUMPRODUCT(('Data - victims'!$A$2:$A$39821=B$4)*('Data - victims'!$B$2:$B$39821=$A18)*('Data - victims'!$C$2:$C$39821="Hospital slight")*('Data - victims'!$D$2:$D$39821))+SUMPRODUCT(('Data - victims'!$A$2:$A$39821=B$4)*('Data - victims'!$B$2:$B$39821=$A18)*('Data - victims'!$C$2:$C$39821="First aid")*('Data - victims'!$D$2:$D$39821))+SUMPRODUCT(('Data - victims'!$A$2:$A$39821=B$4)*('Data - victims'!$B$2:$B$39821=$A18)*('Data - victims'!$C$2:$C$39821="Precautionary checks")*('Data - victims'!$D$2:$D$39821))=0,"..",SUMPRODUCT(('Data - victims'!$A$2:$A$39821=B$4)*('Data - victims'!$B$2:$B$39821=$A18)*('Data - victims'!$C$2:$C$39821="Total non-fatal casualties")*('Data - victims'!$D$2:$D$39821))+SUMPRODUCT(('Data - victims'!$A$2:$A$39821=B$4)*('Data - victims'!$B$2:$B$39821=$A18)*('Data - victims'!$C$2:$C$39821="Hospital severe")*('Data - victims'!$D$2:$D$39821))+SUMPRODUCT(('Data - victims'!$A$2:$A$39821=B$4)*('Data - victims'!$B$2:$B$39821=$A18)*('Data - victims'!$C$2:$C$39821="Hospital slight")*('Data - victims'!$D$2:$D$39821))+SUMPRODUCT(('Data - victims'!$A$2:$A$39821=B$4)*('Data - victims'!$B$2:$B$39821=$A18)*('Data - victims'!$C$2:$C$39821="First aid")*('Data - victims'!$D$2:$D$39821))+SUMPRODUCT(('Data - victims'!$A$2:$A$39821=B$4)*('Data - victims'!$B$2:$B$39821=$A18)*('Data - victims'!$C$2:$C$39821="Precautionary checks")*('Data - victims'!$D$2:$D$39821))),IF($B$3="Total casualties requiring hospital treatment",IF(SUMPRODUCT(('Data - victims'!$A$2:$A$39821=B$4)*('Data - victims'!$B$2:$B$39821=$A18)*('Data - victims'!$C$2:$C$39821="Total casualties requiring hospital treatment")*('Data - victims'!$D$2:$D$39821))+SUMPRODUCT(('Data - victims'!$A$2:$A$39821=B$4)*('Data - victims'!$B$2:$B$39821=$A18)*('Data - victims'!$C$2:$C$39821="Hospital severe")*('Data - victims'!$D$2:$D$39821))+SUMPRODUCT(('Data - victims'!$A$2:$A$39821=B$4)*('Data - victims'!$B$2:$B$39821=$A18)*('Data - victims'!$C$2:$C$39821="Hospital slight")*('Data - victims'!$D$2:$D$39821))=0,"..",SUMPRODUCT(('Data - victims'!$A$2:$A$39821=B$4)*('Data - victims'!$B$2:$B$39821=$A18)*('Data - victims'!$C$2:$C$39821="Total casualties requiring hospital treatment")*('Data - victims'!$D$2:$D$39821))+SUMPRODUCT(('Data - victims'!$A$2:$A$39821=B$4)*('Data - victims'!$B$2:$B$39821=$A18)*('Data - victims'!$C$2:$C$39821="Hospital severe")*('Data - victims'!$D$2:$D$39821))+SUMPRODUCT(('Data - victims'!$A$2:$A$39821=B$4)*('Data - victims'!$B$2:$B$39821=$A18)*('Data - victims'!$C$2:$C$39821="Hospital slight")*('Data - victims'!$D$2:$D$39821))),IF(SUMPRODUCT(('Data - victims'!$A$2:$A$39821=B$4)*('Data - victims'!$B$2:$B$39821=$A18)*('Data - victims'!$C$2:$C$39821=$B$3)*('Data - victims'!$D$2:$D$39821))=0,"..",SUMPRODUCT(('Data - victims'!$A$2:$A$39821=B$4)*('Data - victims'!$B$2:$B$39821=$A18)*('Data - victims'!$C$2:$C$39821=$B$3)*('Data - victims'!$D$2:$D$39821)))))</f>
        <v>488</v>
      </c>
      <c r="C18" s="63" cm="1">
        <f t="array" ref="C18">IF($B$3="Total non-fatal casualties",IF(SUMPRODUCT(('Data - victims'!$A$2:$A$39821=C$4)*('Data - victims'!$B$2:$B$39821=$A18)*('Data - victims'!$C$2:$C$39821="Total non-fatal casualties")*('Data - victims'!$D$2:$D$39821))+SUMPRODUCT(('Data - victims'!$A$2:$A$39821=C$4)*('Data - victims'!$B$2:$B$39821=$A18)*('Data - victims'!$C$2:$C$39821="Hospital severe")*('Data - victims'!$D$2:$D$39821))+SUMPRODUCT(('Data - victims'!$A$2:$A$39821=C$4)*('Data - victims'!$B$2:$B$39821=$A18)*('Data - victims'!$C$2:$C$39821="Hospital slight")*('Data - victims'!$D$2:$D$39821))+SUMPRODUCT(('Data - victims'!$A$2:$A$39821=C$4)*('Data - victims'!$B$2:$B$39821=$A18)*('Data - victims'!$C$2:$C$39821="First aid")*('Data - victims'!$D$2:$D$39821))+SUMPRODUCT(('Data - victims'!$A$2:$A$39821=C$4)*('Data - victims'!$B$2:$B$39821=$A18)*('Data - victims'!$C$2:$C$39821="Precautionary checks")*('Data - victims'!$D$2:$D$39821))=0,"..",SUMPRODUCT(('Data - victims'!$A$2:$A$39821=C$4)*('Data - victims'!$B$2:$B$39821=$A18)*('Data - victims'!$C$2:$C$39821="Total non-fatal casualties")*('Data - victims'!$D$2:$D$39821))+SUMPRODUCT(('Data - victims'!$A$2:$A$39821=C$4)*('Data - victims'!$B$2:$B$39821=$A18)*('Data - victims'!$C$2:$C$39821="Hospital severe")*('Data - victims'!$D$2:$D$39821))+SUMPRODUCT(('Data - victims'!$A$2:$A$39821=C$4)*('Data - victims'!$B$2:$B$39821=$A18)*('Data - victims'!$C$2:$C$39821="Hospital slight")*('Data - victims'!$D$2:$D$39821))+SUMPRODUCT(('Data - victims'!$A$2:$A$39821=C$4)*('Data - victims'!$B$2:$B$39821=$A18)*('Data - victims'!$C$2:$C$39821="First aid")*('Data - victims'!$D$2:$D$39821))+SUMPRODUCT(('Data - victims'!$A$2:$A$39821=C$4)*('Data - victims'!$B$2:$B$39821=$A18)*('Data - victims'!$C$2:$C$39821="Precautionary checks")*('Data - victims'!$D$2:$D$39821))),IF($B$3="Total casualties requiring hospital treatment",IF(SUMPRODUCT(('Data - victims'!$A$2:$A$39821=C$4)*('Data - victims'!$B$2:$B$39821=$A18)*('Data - victims'!$C$2:$C$39821="Total casualties requiring hospital treatment")*('Data - victims'!$D$2:$D$39821))+SUMPRODUCT(('Data - victims'!$A$2:$A$39821=C$4)*('Data - victims'!$B$2:$B$39821=$A18)*('Data - victims'!$C$2:$C$39821="Hospital severe")*('Data - victims'!$D$2:$D$39821))+SUMPRODUCT(('Data - victims'!$A$2:$A$39821=C$4)*('Data - victims'!$B$2:$B$39821=$A18)*('Data - victims'!$C$2:$C$39821="Hospital slight")*('Data - victims'!$D$2:$D$39821))=0,"..",SUMPRODUCT(('Data - victims'!$A$2:$A$39821=C$4)*('Data - victims'!$B$2:$B$39821=$A18)*('Data - victims'!$C$2:$C$39821="Total casualties requiring hospital treatment")*('Data - victims'!$D$2:$D$39821))+SUMPRODUCT(('Data - victims'!$A$2:$A$39821=C$4)*('Data - victims'!$B$2:$B$39821=$A18)*('Data - victims'!$C$2:$C$39821="Hospital severe")*('Data - victims'!$D$2:$D$39821))+SUMPRODUCT(('Data - victims'!$A$2:$A$39821=C$4)*('Data - victims'!$B$2:$B$39821=$A18)*('Data - victims'!$C$2:$C$39821="Hospital slight")*('Data - victims'!$D$2:$D$39821))),IF(SUMPRODUCT(('Data - victims'!$A$2:$A$39821=C$4)*('Data - victims'!$B$2:$B$39821=$A18)*('Data - victims'!$C$2:$C$39821=$B$3)*('Data - victims'!$D$2:$D$39821))=0,"..",SUMPRODUCT(('Data - victims'!$A$2:$A$39821=C$4)*('Data - victims'!$B$2:$B$39821=$A18)*('Data - victims'!$C$2:$C$39821=$B$3)*('Data - victims'!$D$2:$D$39821)))))</f>
        <v>84</v>
      </c>
      <c r="D18" s="63" cm="1">
        <f t="array" ref="D18">IF($B$3="Total non-fatal casualties",IF(SUMPRODUCT(('Data - victims'!$A$2:$A$39821=D$4)*('Data - victims'!$B$2:$B$39821=$A18)*('Data - victims'!$C$2:$C$39821="Total non-fatal casualties")*('Data - victims'!$D$2:$D$39821))+SUMPRODUCT(('Data - victims'!$A$2:$A$39821=D$4)*('Data - victims'!$B$2:$B$39821=$A18)*('Data - victims'!$C$2:$C$39821="Hospital severe")*('Data - victims'!$D$2:$D$39821))+SUMPRODUCT(('Data - victims'!$A$2:$A$39821=D$4)*('Data - victims'!$B$2:$B$39821=$A18)*('Data - victims'!$C$2:$C$39821="Hospital slight")*('Data - victims'!$D$2:$D$39821))+SUMPRODUCT(('Data - victims'!$A$2:$A$39821=D$4)*('Data - victims'!$B$2:$B$39821=$A18)*('Data - victims'!$C$2:$C$39821="First aid")*('Data - victims'!$D$2:$D$39821))+SUMPRODUCT(('Data - victims'!$A$2:$A$39821=D$4)*('Data - victims'!$B$2:$B$39821=$A18)*('Data - victims'!$C$2:$C$39821="Precautionary checks")*('Data - victims'!$D$2:$D$39821))=0,"..",SUMPRODUCT(('Data - victims'!$A$2:$A$39821=D$4)*('Data - victims'!$B$2:$B$39821=$A18)*('Data - victims'!$C$2:$C$39821="Total non-fatal casualties")*('Data - victims'!$D$2:$D$39821))+SUMPRODUCT(('Data - victims'!$A$2:$A$39821=D$4)*('Data - victims'!$B$2:$B$39821=$A18)*('Data - victims'!$C$2:$C$39821="Hospital severe")*('Data - victims'!$D$2:$D$39821))+SUMPRODUCT(('Data - victims'!$A$2:$A$39821=D$4)*('Data - victims'!$B$2:$B$39821=$A18)*('Data - victims'!$C$2:$C$39821="Hospital slight")*('Data - victims'!$D$2:$D$39821))+SUMPRODUCT(('Data - victims'!$A$2:$A$39821=D$4)*('Data - victims'!$B$2:$B$39821=$A18)*('Data - victims'!$C$2:$C$39821="First aid")*('Data - victims'!$D$2:$D$39821))+SUMPRODUCT(('Data - victims'!$A$2:$A$39821=D$4)*('Data - victims'!$B$2:$B$39821=$A18)*('Data - victims'!$C$2:$C$39821="Precautionary checks")*('Data - victims'!$D$2:$D$39821))),IF($B$3="Total casualties requiring hospital treatment",IF(SUMPRODUCT(('Data - victims'!$A$2:$A$39821=D$4)*('Data - victims'!$B$2:$B$39821=$A18)*('Data - victims'!$C$2:$C$39821="Total casualties requiring hospital treatment")*('Data - victims'!$D$2:$D$39821))+SUMPRODUCT(('Data - victims'!$A$2:$A$39821=D$4)*('Data - victims'!$B$2:$B$39821=$A18)*('Data - victims'!$C$2:$C$39821="Hospital severe")*('Data - victims'!$D$2:$D$39821))+SUMPRODUCT(('Data - victims'!$A$2:$A$39821=D$4)*('Data - victims'!$B$2:$B$39821=$A18)*('Data - victims'!$C$2:$C$39821="Hospital slight")*('Data - victims'!$D$2:$D$39821))=0,"..",SUMPRODUCT(('Data - victims'!$A$2:$A$39821=D$4)*('Data - victims'!$B$2:$B$39821=$A18)*('Data - victims'!$C$2:$C$39821="Total casualties requiring hospital treatment")*('Data - victims'!$D$2:$D$39821))+SUMPRODUCT(('Data - victims'!$A$2:$A$39821=D$4)*('Data - victims'!$B$2:$B$39821=$A18)*('Data - victims'!$C$2:$C$39821="Hospital severe")*('Data - victims'!$D$2:$D$39821))+SUMPRODUCT(('Data - victims'!$A$2:$A$39821=D$4)*('Data - victims'!$B$2:$B$39821=$A18)*('Data - victims'!$C$2:$C$39821="Hospital slight")*('Data - victims'!$D$2:$D$39821))),IF(SUMPRODUCT(('Data - victims'!$A$2:$A$39821=D$4)*('Data - victims'!$B$2:$B$39821=$A18)*('Data - victims'!$C$2:$C$39821=$B$3)*('Data - victims'!$D$2:$D$39821))=0,"..",SUMPRODUCT(('Data - victims'!$A$2:$A$39821=D$4)*('Data - victims'!$B$2:$B$39821=$A18)*('Data - victims'!$C$2:$C$39821=$B$3)*('Data - victims'!$D$2:$D$39821)))))</f>
        <v>32</v>
      </c>
      <c r="E18" s="63" cm="1">
        <f t="array" ref="E18">IF(SUMPRODUCT(('Data - victims'!$A$2:$A$39821=E$4)*('Data - victims'!$B$2:$B$39821=$A18)*('Data - victims'!$C$2:$C$39821=$B$3)*('Data - victims'!$D$2:$D$39821))=0,IF(OR(B18="..",C18="..",D18=".."),"..",IF(B18+C18+D18=0,"..",B18+C18+D18)),SUMPRODUCT(('Data - victims'!$A$2:$A$39821=E$4)*('Data - victims'!$B$2:$B$39821=$A18)*('Data - victims'!$C$2:$C$39821=$B$3)*('Data - victims'!$D$2:$D$39821)))</f>
        <v>604</v>
      </c>
      <c r="F18" s="68">
        <f t="shared" si="0"/>
        <v>10</v>
      </c>
      <c r="G18" s="68">
        <f t="shared" si="1"/>
        <v>16</v>
      </c>
      <c r="H18" s="68">
        <f t="shared" si="2"/>
        <v>11</v>
      </c>
      <c r="I18" s="68">
        <f t="shared" si="3"/>
        <v>11</v>
      </c>
      <c r="J18" s="62"/>
      <c r="K18" s="69" cm="1">
        <f t="array" ref="K18">IF(SUMPRODUCT(('Data - population'!$B$2:$B$2784=$A18)*('Data - population'!$C$2:$C$2784=K$4)*('Data - population'!$D$2:$D$2784)),SUMPRODUCT(('Data - population'!$B$2:$B$2784=$A18)*('Data - population'!$C$2:$C$2784=K$4)*('Data - population'!$D$2:$D$2784)),"..")</f>
        <v>48228800</v>
      </c>
      <c r="L18" s="69" cm="1">
        <f t="array" ref="L18">IF(SUMPRODUCT(('Data - population'!$B$2:$B$2784=$A18)*('Data - population'!$C$2:$C$2784=L$4)*('Data - population'!$D$2:$D$2784)),SUMPRODUCT(('Data - population'!$B$2:$B$2784=$A18)*('Data - population'!$C$2:$C$2784=L$4)*('Data - population'!$D$2:$D$2784)),"..")</f>
        <v>5102200</v>
      </c>
      <c r="M18" s="69" cm="1">
        <f t="array" ref="M18">IF(SUMPRODUCT(('Data - population'!$B$2:$B$2784=$A18)*('Data - population'!$C$2:$C$2784=M$4)*('Data - population'!$D$2:$D$2784)),SUMPRODUCT(('Data - population'!$B$2:$B$2784=$A18)*('Data - population'!$C$2:$C$2784=M$4)*('Data - population'!$D$2:$D$2784)),"..")</f>
        <v>2887400</v>
      </c>
      <c r="N18" s="69" cm="1">
        <f t="array" ref="N18">IF(SUMPRODUCT(('Data - population'!$B$2:$B$2784=$A18)*('Data - population'!$C$2:$C$2784=N$4)*('Data - population'!$D$2:$D$2784)),SUMPRODUCT(('Data - population'!$B$2:$B$2784=$A18)*('Data - population'!$C$2:$C$2784=N$4)*('Data - population'!$D$2:$D$2784)),"..")</f>
        <v>56218400</v>
      </c>
      <c r="O18" s="70">
        <f t="shared" si="4"/>
        <v>0</v>
      </c>
      <c r="P18" s="69"/>
      <c r="Q18" s="62"/>
      <c r="R18" s="62"/>
      <c r="S18" s="62"/>
      <c r="T18" s="62"/>
      <c r="U18" s="62"/>
      <c r="V18" s="62"/>
    </row>
    <row r="19" spans="1:22">
      <c r="A19" s="62" t="s">
        <v>81</v>
      </c>
      <c r="B19" s="63" cm="1">
        <f t="array" ref="B19">IF($B$3="Total non-fatal casualties",IF(SUMPRODUCT(('Data - victims'!$A$2:$A$39821=B$4)*('Data - victims'!$B$2:$B$39821=$A19)*('Data - victims'!$C$2:$C$39821="Total non-fatal casualties")*('Data - victims'!$D$2:$D$39821))+SUMPRODUCT(('Data - victims'!$A$2:$A$39821=B$4)*('Data - victims'!$B$2:$B$39821=$A19)*('Data - victims'!$C$2:$C$39821="Hospital severe")*('Data - victims'!$D$2:$D$39821))+SUMPRODUCT(('Data - victims'!$A$2:$A$39821=B$4)*('Data - victims'!$B$2:$B$39821=$A19)*('Data - victims'!$C$2:$C$39821="Hospital slight")*('Data - victims'!$D$2:$D$39821))+SUMPRODUCT(('Data - victims'!$A$2:$A$39821=B$4)*('Data - victims'!$B$2:$B$39821=$A19)*('Data - victims'!$C$2:$C$39821="First aid")*('Data - victims'!$D$2:$D$39821))+SUMPRODUCT(('Data - victims'!$A$2:$A$39821=B$4)*('Data - victims'!$B$2:$B$39821=$A19)*('Data - victims'!$C$2:$C$39821="Precautionary checks")*('Data - victims'!$D$2:$D$39821))=0,"..",SUMPRODUCT(('Data - victims'!$A$2:$A$39821=B$4)*('Data - victims'!$B$2:$B$39821=$A19)*('Data - victims'!$C$2:$C$39821="Total non-fatal casualties")*('Data - victims'!$D$2:$D$39821))+SUMPRODUCT(('Data - victims'!$A$2:$A$39821=B$4)*('Data - victims'!$B$2:$B$39821=$A19)*('Data - victims'!$C$2:$C$39821="Hospital severe")*('Data - victims'!$D$2:$D$39821))+SUMPRODUCT(('Data - victims'!$A$2:$A$39821=B$4)*('Data - victims'!$B$2:$B$39821=$A19)*('Data - victims'!$C$2:$C$39821="Hospital slight")*('Data - victims'!$D$2:$D$39821))+SUMPRODUCT(('Data - victims'!$A$2:$A$39821=B$4)*('Data - victims'!$B$2:$B$39821=$A19)*('Data - victims'!$C$2:$C$39821="First aid")*('Data - victims'!$D$2:$D$39821))+SUMPRODUCT(('Data - victims'!$A$2:$A$39821=B$4)*('Data - victims'!$B$2:$B$39821=$A19)*('Data - victims'!$C$2:$C$39821="Precautionary checks")*('Data - victims'!$D$2:$D$39821))),IF($B$3="Total casualties requiring hospital treatment",IF(SUMPRODUCT(('Data - victims'!$A$2:$A$39821=B$4)*('Data - victims'!$B$2:$B$39821=$A19)*('Data - victims'!$C$2:$C$39821="Total casualties requiring hospital treatment")*('Data - victims'!$D$2:$D$39821))+SUMPRODUCT(('Data - victims'!$A$2:$A$39821=B$4)*('Data - victims'!$B$2:$B$39821=$A19)*('Data - victims'!$C$2:$C$39821="Hospital severe")*('Data - victims'!$D$2:$D$39821))+SUMPRODUCT(('Data - victims'!$A$2:$A$39821=B$4)*('Data - victims'!$B$2:$B$39821=$A19)*('Data - victims'!$C$2:$C$39821="Hospital slight")*('Data - victims'!$D$2:$D$39821))=0,"..",SUMPRODUCT(('Data - victims'!$A$2:$A$39821=B$4)*('Data - victims'!$B$2:$B$39821=$A19)*('Data - victims'!$C$2:$C$39821="Total casualties requiring hospital treatment")*('Data - victims'!$D$2:$D$39821))+SUMPRODUCT(('Data - victims'!$A$2:$A$39821=B$4)*('Data - victims'!$B$2:$B$39821=$A19)*('Data - victims'!$C$2:$C$39821="Hospital severe")*('Data - victims'!$D$2:$D$39821))+SUMPRODUCT(('Data - victims'!$A$2:$A$39821=B$4)*('Data - victims'!$B$2:$B$39821=$A19)*('Data - victims'!$C$2:$C$39821="Hospital slight")*('Data - victims'!$D$2:$D$39821))),IF(SUMPRODUCT(('Data - victims'!$A$2:$A$39821=B$4)*('Data - victims'!$B$2:$B$39821=$A19)*('Data - victims'!$C$2:$C$39821=$B$3)*('Data - victims'!$D$2:$D$39821))=0,"..",SUMPRODUCT(('Data - victims'!$A$2:$A$39821=B$4)*('Data - victims'!$B$2:$B$39821=$A19)*('Data - victims'!$C$2:$C$39821=$B$3)*('Data - victims'!$D$2:$D$39821)))))</f>
        <v>561</v>
      </c>
      <c r="C19" s="63" cm="1">
        <f t="array" ref="C19">IF($B$3="Total non-fatal casualties",IF(SUMPRODUCT(('Data - victims'!$A$2:$A$39821=C$4)*('Data - victims'!$B$2:$B$39821=$A19)*('Data - victims'!$C$2:$C$39821="Total non-fatal casualties")*('Data - victims'!$D$2:$D$39821))+SUMPRODUCT(('Data - victims'!$A$2:$A$39821=C$4)*('Data - victims'!$B$2:$B$39821=$A19)*('Data - victims'!$C$2:$C$39821="Hospital severe")*('Data - victims'!$D$2:$D$39821))+SUMPRODUCT(('Data - victims'!$A$2:$A$39821=C$4)*('Data - victims'!$B$2:$B$39821=$A19)*('Data - victims'!$C$2:$C$39821="Hospital slight")*('Data - victims'!$D$2:$D$39821))+SUMPRODUCT(('Data - victims'!$A$2:$A$39821=C$4)*('Data - victims'!$B$2:$B$39821=$A19)*('Data - victims'!$C$2:$C$39821="First aid")*('Data - victims'!$D$2:$D$39821))+SUMPRODUCT(('Data - victims'!$A$2:$A$39821=C$4)*('Data - victims'!$B$2:$B$39821=$A19)*('Data - victims'!$C$2:$C$39821="Precautionary checks")*('Data - victims'!$D$2:$D$39821))=0,"..",SUMPRODUCT(('Data - victims'!$A$2:$A$39821=C$4)*('Data - victims'!$B$2:$B$39821=$A19)*('Data - victims'!$C$2:$C$39821="Total non-fatal casualties")*('Data - victims'!$D$2:$D$39821))+SUMPRODUCT(('Data - victims'!$A$2:$A$39821=C$4)*('Data - victims'!$B$2:$B$39821=$A19)*('Data - victims'!$C$2:$C$39821="Hospital severe")*('Data - victims'!$D$2:$D$39821))+SUMPRODUCT(('Data - victims'!$A$2:$A$39821=C$4)*('Data - victims'!$B$2:$B$39821=$A19)*('Data - victims'!$C$2:$C$39821="Hospital slight")*('Data - victims'!$D$2:$D$39821))+SUMPRODUCT(('Data - victims'!$A$2:$A$39821=C$4)*('Data - victims'!$B$2:$B$39821=$A19)*('Data - victims'!$C$2:$C$39821="First aid")*('Data - victims'!$D$2:$D$39821))+SUMPRODUCT(('Data - victims'!$A$2:$A$39821=C$4)*('Data - victims'!$B$2:$B$39821=$A19)*('Data - victims'!$C$2:$C$39821="Precautionary checks")*('Data - victims'!$D$2:$D$39821))),IF($B$3="Total casualties requiring hospital treatment",IF(SUMPRODUCT(('Data - victims'!$A$2:$A$39821=C$4)*('Data - victims'!$B$2:$B$39821=$A19)*('Data - victims'!$C$2:$C$39821="Total casualties requiring hospital treatment")*('Data - victims'!$D$2:$D$39821))+SUMPRODUCT(('Data - victims'!$A$2:$A$39821=C$4)*('Data - victims'!$B$2:$B$39821=$A19)*('Data - victims'!$C$2:$C$39821="Hospital severe")*('Data - victims'!$D$2:$D$39821))+SUMPRODUCT(('Data - victims'!$A$2:$A$39821=C$4)*('Data - victims'!$B$2:$B$39821=$A19)*('Data - victims'!$C$2:$C$39821="Hospital slight")*('Data - victims'!$D$2:$D$39821))=0,"..",SUMPRODUCT(('Data - victims'!$A$2:$A$39821=C$4)*('Data - victims'!$B$2:$B$39821=$A19)*('Data - victims'!$C$2:$C$39821="Total casualties requiring hospital treatment")*('Data - victims'!$D$2:$D$39821))+SUMPRODUCT(('Data - victims'!$A$2:$A$39821=C$4)*('Data - victims'!$B$2:$B$39821=$A19)*('Data - victims'!$C$2:$C$39821="Hospital severe")*('Data - victims'!$D$2:$D$39821))+SUMPRODUCT(('Data - victims'!$A$2:$A$39821=C$4)*('Data - victims'!$B$2:$B$39821=$A19)*('Data - victims'!$C$2:$C$39821="Hospital slight")*('Data - victims'!$D$2:$D$39821))),IF(SUMPRODUCT(('Data - victims'!$A$2:$A$39821=C$4)*('Data - victims'!$B$2:$B$39821=$A19)*('Data - victims'!$C$2:$C$39821=$B$3)*('Data - victims'!$D$2:$D$39821))=0,"..",SUMPRODUCT(('Data - victims'!$A$2:$A$39821=C$4)*('Data - victims'!$B$2:$B$39821=$A19)*('Data - victims'!$C$2:$C$39821=$B$3)*('Data - victims'!$D$2:$D$39821)))))</f>
        <v>90</v>
      </c>
      <c r="D19" s="63" cm="1">
        <f t="array" ref="D19">IF($B$3="Total non-fatal casualties",IF(SUMPRODUCT(('Data - victims'!$A$2:$A$39821=D$4)*('Data - victims'!$B$2:$B$39821=$A19)*('Data - victims'!$C$2:$C$39821="Total non-fatal casualties")*('Data - victims'!$D$2:$D$39821))+SUMPRODUCT(('Data - victims'!$A$2:$A$39821=D$4)*('Data - victims'!$B$2:$B$39821=$A19)*('Data - victims'!$C$2:$C$39821="Hospital severe")*('Data - victims'!$D$2:$D$39821))+SUMPRODUCT(('Data - victims'!$A$2:$A$39821=D$4)*('Data - victims'!$B$2:$B$39821=$A19)*('Data - victims'!$C$2:$C$39821="Hospital slight")*('Data - victims'!$D$2:$D$39821))+SUMPRODUCT(('Data - victims'!$A$2:$A$39821=D$4)*('Data - victims'!$B$2:$B$39821=$A19)*('Data - victims'!$C$2:$C$39821="First aid")*('Data - victims'!$D$2:$D$39821))+SUMPRODUCT(('Data - victims'!$A$2:$A$39821=D$4)*('Data - victims'!$B$2:$B$39821=$A19)*('Data - victims'!$C$2:$C$39821="Precautionary checks")*('Data - victims'!$D$2:$D$39821))=0,"..",SUMPRODUCT(('Data - victims'!$A$2:$A$39821=D$4)*('Data - victims'!$B$2:$B$39821=$A19)*('Data - victims'!$C$2:$C$39821="Total non-fatal casualties")*('Data - victims'!$D$2:$D$39821))+SUMPRODUCT(('Data - victims'!$A$2:$A$39821=D$4)*('Data - victims'!$B$2:$B$39821=$A19)*('Data - victims'!$C$2:$C$39821="Hospital severe")*('Data - victims'!$D$2:$D$39821))+SUMPRODUCT(('Data - victims'!$A$2:$A$39821=D$4)*('Data - victims'!$B$2:$B$39821=$A19)*('Data - victims'!$C$2:$C$39821="Hospital slight")*('Data - victims'!$D$2:$D$39821))+SUMPRODUCT(('Data - victims'!$A$2:$A$39821=D$4)*('Data - victims'!$B$2:$B$39821=$A19)*('Data - victims'!$C$2:$C$39821="First aid")*('Data - victims'!$D$2:$D$39821))+SUMPRODUCT(('Data - victims'!$A$2:$A$39821=D$4)*('Data - victims'!$B$2:$B$39821=$A19)*('Data - victims'!$C$2:$C$39821="Precautionary checks")*('Data - victims'!$D$2:$D$39821))),IF($B$3="Total casualties requiring hospital treatment",IF(SUMPRODUCT(('Data - victims'!$A$2:$A$39821=D$4)*('Data - victims'!$B$2:$B$39821=$A19)*('Data - victims'!$C$2:$C$39821="Total casualties requiring hospital treatment")*('Data - victims'!$D$2:$D$39821))+SUMPRODUCT(('Data - victims'!$A$2:$A$39821=D$4)*('Data - victims'!$B$2:$B$39821=$A19)*('Data - victims'!$C$2:$C$39821="Hospital severe")*('Data - victims'!$D$2:$D$39821))+SUMPRODUCT(('Data - victims'!$A$2:$A$39821=D$4)*('Data - victims'!$B$2:$B$39821=$A19)*('Data - victims'!$C$2:$C$39821="Hospital slight")*('Data - victims'!$D$2:$D$39821))=0,"..",SUMPRODUCT(('Data - victims'!$A$2:$A$39821=D$4)*('Data - victims'!$B$2:$B$39821=$A19)*('Data - victims'!$C$2:$C$39821="Total casualties requiring hospital treatment")*('Data - victims'!$D$2:$D$39821))+SUMPRODUCT(('Data - victims'!$A$2:$A$39821=D$4)*('Data - victims'!$B$2:$B$39821=$A19)*('Data - victims'!$C$2:$C$39821="Hospital severe")*('Data - victims'!$D$2:$D$39821))+SUMPRODUCT(('Data - victims'!$A$2:$A$39821=D$4)*('Data - victims'!$B$2:$B$39821=$A19)*('Data - victims'!$C$2:$C$39821="Hospital slight")*('Data - victims'!$D$2:$D$39821))),IF(SUMPRODUCT(('Data - victims'!$A$2:$A$39821=D$4)*('Data - victims'!$B$2:$B$39821=$A19)*('Data - victims'!$C$2:$C$39821=$B$3)*('Data - victims'!$D$2:$D$39821))=0,"..",SUMPRODUCT(('Data - victims'!$A$2:$A$39821=D$4)*('Data - victims'!$B$2:$B$39821=$A19)*('Data - victims'!$C$2:$C$39821=$B$3)*('Data - victims'!$D$2:$D$39821)))))</f>
        <v>61</v>
      </c>
      <c r="E19" s="63" cm="1">
        <f t="array" ref="E19">IF(SUMPRODUCT(('Data - victims'!$A$2:$A$39821=E$4)*('Data - victims'!$B$2:$B$39821=$A19)*('Data - victims'!$C$2:$C$39821=$B$3)*('Data - victims'!$D$2:$D$39821))=0,IF(OR(B19="..",C19="..",D19=".."),"..",IF(B19+C19+D19=0,"..",B19+C19+D19)),SUMPRODUCT(('Data - victims'!$A$2:$A$39821=E$4)*('Data - victims'!$B$2:$B$39821=$A19)*('Data - victims'!$C$2:$C$39821=$B$3)*('Data - victims'!$D$2:$D$39821)))</f>
        <v>712</v>
      </c>
      <c r="F19" s="68">
        <f t="shared" si="0"/>
        <v>12</v>
      </c>
      <c r="G19" s="68">
        <f t="shared" si="1"/>
        <v>18</v>
      </c>
      <c r="H19" s="68">
        <f t="shared" si="2"/>
        <v>21</v>
      </c>
      <c r="I19" s="68">
        <f t="shared" si="3"/>
        <v>13</v>
      </c>
      <c r="J19" s="62"/>
      <c r="K19" s="69" cm="1">
        <f t="array" ref="K19">IF(SUMPRODUCT(('Data - population'!$B$2:$B$2784=$A19)*('Data - population'!$C$2:$C$2784=K$4)*('Data - population'!$D$2:$D$2784)),SUMPRODUCT(('Data - population'!$B$2:$B$2784=$A19)*('Data - population'!$C$2:$C$2784=K$4)*('Data - population'!$D$2:$D$2784)),"..")</f>
        <v>48383500</v>
      </c>
      <c r="L19" s="69" cm="1">
        <f t="array" ref="L19">IF(SUMPRODUCT(('Data - population'!$B$2:$B$2784=$A19)*('Data - population'!$C$2:$C$2784=L$4)*('Data - population'!$D$2:$D$2784)),SUMPRODUCT(('Data - population'!$B$2:$B$2784=$A19)*('Data - population'!$C$2:$C$2784=L$4)*('Data - population'!$D$2:$D$2784)),"..")</f>
        <v>5103700</v>
      </c>
      <c r="M19" s="69" cm="1">
        <f t="array" ref="M19">IF(SUMPRODUCT(('Data - population'!$B$2:$B$2784=$A19)*('Data - population'!$C$2:$C$2784=M$4)*('Data - population'!$D$2:$D$2784)),SUMPRODUCT(('Data - population'!$B$2:$B$2784=$A19)*('Data - population'!$C$2:$C$2784=M$4)*('Data - population'!$D$2:$D$2784)),"..")</f>
        <v>2888500</v>
      </c>
      <c r="N19" s="69" cm="1">
        <f t="array" ref="N19">IF(SUMPRODUCT(('Data - population'!$B$2:$B$2784=$A19)*('Data - population'!$C$2:$C$2784=N$4)*('Data - population'!$D$2:$D$2784)),SUMPRODUCT(('Data - population'!$B$2:$B$2784=$A19)*('Data - population'!$C$2:$C$2784=N$4)*('Data - population'!$D$2:$D$2784)),"..")</f>
        <v>56375700</v>
      </c>
      <c r="O19" s="70">
        <f t="shared" si="4"/>
        <v>0</v>
      </c>
      <c r="P19" s="69"/>
      <c r="Q19" s="62"/>
      <c r="R19" s="62"/>
      <c r="S19" s="62"/>
      <c r="T19" s="62"/>
      <c r="U19" s="62"/>
      <c r="V19" s="62"/>
    </row>
    <row r="20" spans="1:22">
      <c r="A20" s="62" t="s">
        <v>82</v>
      </c>
      <c r="B20" s="63" cm="1">
        <f t="array" ref="B20">IF($B$3="Total non-fatal casualties",IF(SUMPRODUCT(('Data - victims'!$A$2:$A$39821=B$4)*('Data - victims'!$B$2:$B$39821=$A20)*('Data - victims'!$C$2:$C$39821="Total non-fatal casualties")*('Data - victims'!$D$2:$D$39821))+SUMPRODUCT(('Data - victims'!$A$2:$A$39821=B$4)*('Data - victims'!$B$2:$B$39821=$A20)*('Data - victims'!$C$2:$C$39821="Hospital severe")*('Data - victims'!$D$2:$D$39821))+SUMPRODUCT(('Data - victims'!$A$2:$A$39821=B$4)*('Data - victims'!$B$2:$B$39821=$A20)*('Data - victims'!$C$2:$C$39821="Hospital slight")*('Data - victims'!$D$2:$D$39821))+SUMPRODUCT(('Data - victims'!$A$2:$A$39821=B$4)*('Data - victims'!$B$2:$B$39821=$A20)*('Data - victims'!$C$2:$C$39821="First aid")*('Data - victims'!$D$2:$D$39821))+SUMPRODUCT(('Data - victims'!$A$2:$A$39821=B$4)*('Data - victims'!$B$2:$B$39821=$A20)*('Data - victims'!$C$2:$C$39821="Precautionary checks")*('Data - victims'!$D$2:$D$39821))=0,"..",SUMPRODUCT(('Data - victims'!$A$2:$A$39821=B$4)*('Data - victims'!$B$2:$B$39821=$A20)*('Data - victims'!$C$2:$C$39821="Total non-fatal casualties")*('Data - victims'!$D$2:$D$39821))+SUMPRODUCT(('Data - victims'!$A$2:$A$39821=B$4)*('Data - victims'!$B$2:$B$39821=$A20)*('Data - victims'!$C$2:$C$39821="Hospital severe")*('Data - victims'!$D$2:$D$39821))+SUMPRODUCT(('Data - victims'!$A$2:$A$39821=B$4)*('Data - victims'!$B$2:$B$39821=$A20)*('Data - victims'!$C$2:$C$39821="Hospital slight")*('Data - victims'!$D$2:$D$39821))+SUMPRODUCT(('Data - victims'!$A$2:$A$39821=B$4)*('Data - victims'!$B$2:$B$39821=$A20)*('Data - victims'!$C$2:$C$39821="First aid")*('Data - victims'!$D$2:$D$39821))+SUMPRODUCT(('Data - victims'!$A$2:$A$39821=B$4)*('Data - victims'!$B$2:$B$39821=$A20)*('Data - victims'!$C$2:$C$39821="Precautionary checks")*('Data - victims'!$D$2:$D$39821))),IF($B$3="Total casualties requiring hospital treatment",IF(SUMPRODUCT(('Data - victims'!$A$2:$A$39821=B$4)*('Data - victims'!$B$2:$B$39821=$A20)*('Data - victims'!$C$2:$C$39821="Total casualties requiring hospital treatment")*('Data - victims'!$D$2:$D$39821))+SUMPRODUCT(('Data - victims'!$A$2:$A$39821=B$4)*('Data - victims'!$B$2:$B$39821=$A20)*('Data - victims'!$C$2:$C$39821="Hospital severe")*('Data - victims'!$D$2:$D$39821))+SUMPRODUCT(('Data - victims'!$A$2:$A$39821=B$4)*('Data - victims'!$B$2:$B$39821=$A20)*('Data - victims'!$C$2:$C$39821="Hospital slight")*('Data - victims'!$D$2:$D$39821))=0,"..",SUMPRODUCT(('Data - victims'!$A$2:$A$39821=B$4)*('Data - victims'!$B$2:$B$39821=$A20)*('Data - victims'!$C$2:$C$39821="Total casualties requiring hospital treatment")*('Data - victims'!$D$2:$D$39821))+SUMPRODUCT(('Data - victims'!$A$2:$A$39821=B$4)*('Data - victims'!$B$2:$B$39821=$A20)*('Data - victims'!$C$2:$C$39821="Hospital severe")*('Data - victims'!$D$2:$D$39821))+SUMPRODUCT(('Data - victims'!$A$2:$A$39821=B$4)*('Data - victims'!$B$2:$B$39821=$A20)*('Data - victims'!$C$2:$C$39821="Hospital slight")*('Data - victims'!$D$2:$D$39821))),IF(SUMPRODUCT(('Data - victims'!$A$2:$A$39821=B$4)*('Data - victims'!$B$2:$B$39821=$A20)*('Data - victims'!$C$2:$C$39821=$B$3)*('Data - victims'!$D$2:$D$39821))=0,"..",SUMPRODUCT(('Data - victims'!$A$2:$A$39821=B$4)*('Data - victims'!$B$2:$B$39821=$A20)*('Data - victims'!$C$2:$C$39821=$B$3)*('Data - victims'!$D$2:$D$39821)))))</f>
        <v>562</v>
      </c>
      <c r="C20" s="63" cm="1">
        <f t="array" ref="C20">IF($B$3="Total non-fatal casualties",IF(SUMPRODUCT(('Data - victims'!$A$2:$A$39821=C$4)*('Data - victims'!$B$2:$B$39821=$A20)*('Data - victims'!$C$2:$C$39821="Total non-fatal casualties")*('Data - victims'!$D$2:$D$39821))+SUMPRODUCT(('Data - victims'!$A$2:$A$39821=C$4)*('Data - victims'!$B$2:$B$39821=$A20)*('Data - victims'!$C$2:$C$39821="Hospital severe")*('Data - victims'!$D$2:$D$39821))+SUMPRODUCT(('Data - victims'!$A$2:$A$39821=C$4)*('Data - victims'!$B$2:$B$39821=$A20)*('Data - victims'!$C$2:$C$39821="Hospital slight")*('Data - victims'!$D$2:$D$39821))+SUMPRODUCT(('Data - victims'!$A$2:$A$39821=C$4)*('Data - victims'!$B$2:$B$39821=$A20)*('Data - victims'!$C$2:$C$39821="First aid")*('Data - victims'!$D$2:$D$39821))+SUMPRODUCT(('Data - victims'!$A$2:$A$39821=C$4)*('Data - victims'!$B$2:$B$39821=$A20)*('Data - victims'!$C$2:$C$39821="Precautionary checks")*('Data - victims'!$D$2:$D$39821))=0,"..",SUMPRODUCT(('Data - victims'!$A$2:$A$39821=C$4)*('Data - victims'!$B$2:$B$39821=$A20)*('Data - victims'!$C$2:$C$39821="Total non-fatal casualties")*('Data - victims'!$D$2:$D$39821))+SUMPRODUCT(('Data - victims'!$A$2:$A$39821=C$4)*('Data - victims'!$B$2:$B$39821=$A20)*('Data - victims'!$C$2:$C$39821="Hospital severe")*('Data - victims'!$D$2:$D$39821))+SUMPRODUCT(('Data - victims'!$A$2:$A$39821=C$4)*('Data - victims'!$B$2:$B$39821=$A20)*('Data - victims'!$C$2:$C$39821="Hospital slight")*('Data - victims'!$D$2:$D$39821))+SUMPRODUCT(('Data - victims'!$A$2:$A$39821=C$4)*('Data - victims'!$B$2:$B$39821=$A20)*('Data - victims'!$C$2:$C$39821="First aid")*('Data - victims'!$D$2:$D$39821))+SUMPRODUCT(('Data - victims'!$A$2:$A$39821=C$4)*('Data - victims'!$B$2:$B$39821=$A20)*('Data - victims'!$C$2:$C$39821="Precautionary checks")*('Data - victims'!$D$2:$D$39821))),IF($B$3="Total casualties requiring hospital treatment",IF(SUMPRODUCT(('Data - victims'!$A$2:$A$39821=C$4)*('Data - victims'!$B$2:$B$39821=$A20)*('Data - victims'!$C$2:$C$39821="Total casualties requiring hospital treatment")*('Data - victims'!$D$2:$D$39821))+SUMPRODUCT(('Data - victims'!$A$2:$A$39821=C$4)*('Data - victims'!$B$2:$B$39821=$A20)*('Data - victims'!$C$2:$C$39821="Hospital severe")*('Data - victims'!$D$2:$D$39821))+SUMPRODUCT(('Data - victims'!$A$2:$A$39821=C$4)*('Data - victims'!$B$2:$B$39821=$A20)*('Data - victims'!$C$2:$C$39821="Hospital slight")*('Data - victims'!$D$2:$D$39821))=0,"..",SUMPRODUCT(('Data - victims'!$A$2:$A$39821=C$4)*('Data - victims'!$B$2:$B$39821=$A20)*('Data - victims'!$C$2:$C$39821="Total casualties requiring hospital treatment")*('Data - victims'!$D$2:$D$39821))+SUMPRODUCT(('Data - victims'!$A$2:$A$39821=C$4)*('Data - victims'!$B$2:$B$39821=$A20)*('Data - victims'!$C$2:$C$39821="Hospital severe")*('Data - victims'!$D$2:$D$39821))+SUMPRODUCT(('Data - victims'!$A$2:$A$39821=C$4)*('Data - victims'!$B$2:$B$39821=$A20)*('Data - victims'!$C$2:$C$39821="Hospital slight")*('Data - victims'!$D$2:$D$39821))),IF(SUMPRODUCT(('Data - victims'!$A$2:$A$39821=C$4)*('Data - victims'!$B$2:$B$39821=$A20)*('Data - victims'!$C$2:$C$39821=$B$3)*('Data - victims'!$D$2:$D$39821))=0,"..",SUMPRODUCT(('Data - victims'!$A$2:$A$39821=C$4)*('Data - victims'!$B$2:$B$39821=$A20)*('Data - victims'!$C$2:$C$39821=$B$3)*('Data - victims'!$D$2:$D$39821)))))</f>
        <v>101</v>
      </c>
      <c r="D20" s="63" cm="1">
        <f t="array" ref="D20">IF($B$3="Total non-fatal casualties",IF(SUMPRODUCT(('Data - victims'!$A$2:$A$39821=D$4)*('Data - victims'!$B$2:$B$39821=$A20)*('Data - victims'!$C$2:$C$39821="Total non-fatal casualties")*('Data - victims'!$D$2:$D$39821))+SUMPRODUCT(('Data - victims'!$A$2:$A$39821=D$4)*('Data - victims'!$B$2:$B$39821=$A20)*('Data - victims'!$C$2:$C$39821="Hospital severe")*('Data - victims'!$D$2:$D$39821))+SUMPRODUCT(('Data - victims'!$A$2:$A$39821=D$4)*('Data - victims'!$B$2:$B$39821=$A20)*('Data - victims'!$C$2:$C$39821="Hospital slight")*('Data - victims'!$D$2:$D$39821))+SUMPRODUCT(('Data - victims'!$A$2:$A$39821=D$4)*('Data - victims'!$B$2:$B$39821=$A20)*('Data - victims'!$C$2:$C$39821="First aid")*('Data - victims'!$D$2:$D$39821))+SUMPRODUCT(('Data - victims'!$A$2:$A$39821=D$4)*('Data - victims'!$B$2:$B$39821=$A20)*('Data - victims'!$C$2:$C$39821="Precautionary checks")*('Data - victims'!$D$2:$D$39821))=0,"..",SUMPRODUCT(('Data - victims'!$A$2:$A$39821=D$4)*('Data - victims'!$B$2:$B$39821=$A20)*('Data - victims'!$C$2:$C$39821="Total non-fatal casualties")*('Data - victims'!$D$2:$D$39821))+SUMPRODUCT(('Data - victims'!$A$2:$A$39821=D$4)*('Data - victims'!$B$2:$B$39821=$A20)*('Data - victims'!$C$2:$C$39821="Hospital severe")*('Data - victims'!$D$2:$D$39821))+SUMPRODUCT(('Data - victims'!$A$2:$A$39821=D$4)*('Data - victims'!$B$2:$B$39821=$A20)*('Data - victims'!$C$2:$C$39821="Hospital slight")*('Data - victims'!$D$2:$D$39821))+SUMPRODUCT(('Data - victims'!$A$2:$A$39821=D$4)*('Data - victims'!$B$2:$B$39821=$A20)*('Data - victims'!$C$2:$C$39821="First aid")*('Data - victims'!$D$2:$D$39821))+SUMPRODUCT(('Data - victims'!$A$2:$A$39821=D$4)*('Data - victims'!$B$2:$B$39821=$A20)*('Data - victims'!$C$2:$C$39821="Precautionary checks")*('Data - victims'!$D$2:$D$39821))),IF($B$3="Total casualties requiring hospital treatment",IF(SUMPRODUCT(('Data - victims'!$A$2:$A$39821=D$4)*('Data - victims'!$B$2:$B$39821=$A20)*('Data - victims'!$C$2:$C$39821="Total casualties requiring hospital treatment")*('Data - victims'!$D$2:$D$39821))+SUMPRODUCT(('Data - victims'!$A$2:$A$39821=D$4)*('Data - victims'!$B$2:$B$39821=$A20)*('Data - victims'!$C$2:$C$39821="Hospital severe")*('Data - victims'!$D$2:$D$39821))+SUMPRODUCT(('Data - victims'!$A$2:$A$39821=D$4)*('Data - victims'!$B$2:$B$39821=$A20)*('Data - victims'!$C$2:$C$39821="Hospital slight")*('Data - victims'!$D$2:$D$39821))=0,"..",SUMPRODUCT(('Data - victims'!$A$2:$A$39821=D$4)*('Data - victims'!$B$2:$B$39821=$A20)*('Data - victims'!$C$2:$C$39821="Total casualties requiring hospital treatment")*('Data - victims'!$D$2:$D$39821))+SUMPRODUCT(('Data - victims'!$A$2:$A$39821=D$4)*('Data - victims'!$B$2:$B$39821=$A20)*('Data - victims'!$C$2:$C$39821="Hospital severe")*('Data - victims'!$D$2:$D$39821))+SUMPRODUCT(('Data - victims'!$A$2:$A$39821=D$4)*('Data - victims'!$B$2:$B$39821=$A20)*('Data - victims'!$C$2:$C$39821="Hospital slight")*('Data - victims'!$D$2:$D$39821))),IF(SUMPRODUCT(('Data - victims'!$A$2:$A$39821=D$4)*('Data - victims'!$B$2:$B$39821=$A20)*('Data - victims'!$C$2:$C$39821=$B$3)*('Data - victims'!$D$2:$D$39821))=0,"..",SUMPRODUCT(('Data - victims'!$A$2:$A$39821=D$4)*('Data - victims'!$B$2:$B$39821=$A20)*('Data - victims'!$C$2:$C$39821=$B$3)*('Data - victims'!$D$2:$D$39821)))))</f>
        <v>37</v>
      </c>
      <c r="E20" s="63" cm="1">
        <f t="array" ref="E20">IF(SUMPRODUCT(('Data - victims'!$A$2:$A$39821=E$4)*('Data - victims'!$B$2:$B$39821=$A20)*('Data - victims'!$C$2:$C$39821=$B$3)*('Data - victims'!$D$2:$D$39821))=0,IF(OR(B20="..",C20="..",D20=".."),"..",IF(B20+C20+D20=0,"..",B20+C20+D20)),SUMPRODUCT(('Data - victims'!$A$2:$A$39821=E$4)*('Data - victims'!$B$2:$B$39821=$A20)*('Data - victims'!$C$2:$C$39821=$B$3)*('Data - victims'!$D$2:$D$39821)))</f>
        <v>700</v>
      </c>
      <c r="F20" s="68">
        <f t="shared" si="0"/>
        <v>12</v>
      </c>
      <c r="G20" s="68">
        <f t="shared" si="1"/>
        <v>20</v>
      </c>
      <c r="H20" s="68">
        <f t="shared" si="2"/>
        <v>13</v>
      </c>
      <c r="I20" s="68">
        <f t="shared" si="3"/>
        <v>12</v>
      </c>
      <c r="J20" s="62"/>
      <c r="K20" s="69" cm="1">
        <f t="array" ref="K20">IF(SUMPRODUCT(('Data - population'!$B$2:$B$2784=$A20)*('Data - population'!$C$2:$C$2784=K$4)*('Data - population'!$D$2:$D$2784)),SUMPRODUCT(('Data - population'!$B$2:$B$2784=$A20)*('Data - population'!$C$2:$C$2784=K$4)*('Data - population'!$D$2:$D$2784)),"..")</f>
        <v>48519100</v>
      </c>
      <c r="L20" s="69" cm="1">
        <f t="array" ref="L20">IF(SUMPRODUCT(('Data - population'!$B$2:$B$2784=$A20)*('Data - population'!$C$2:$C$2784=L$4)*('Data - population'!$D$2:$D$2784)),SUMPRODUCT(('Data - population'!$B$2:$B$2784=$A20)*('Data - population'!$C$2:$C$2784=L$4)*('Data - population'!$D$2:$D$2784)),"..")</f>
        <v>5092200</v>
      </c>
      <c r="M20" s="69" cm="1">
        <f t="array" ref="M20">IF(SUMPRODUCT(('Data - population'!$B$2:$B$2784=$A20)*('Data - population'!$C$2:$C$2784=M$4)*('Data - population'!$D$2:$D$2784)),SUMPRODUCT(('Data - population'!$B$2:$B$2784=$A20)*('Data - population'!$C$2:$C$2784=M$4)*('Data - population'!$D$2:$D$2784)),"..")</f>
        <v>2891300</v>
      </c>
      <c r="N20" s="69" cm="1">
        <f t="array" ref="N20">IF(SUMPRODUCT(('Data - population'!$B$2:$B$2784=$A20)*('Data - population'!$C$2:$C$2784=N$4)*('Data - population'!$D$2:$D$2784)),SUMPRODUCT(('Data - population'!$B$2:$B$2784=$A20)*('Data - population'!$C$2:$C$2784=N$4)*('Data - population'!$D$2:$D$2784)),"..")</f>
        <v>56502600</v>
      </c>
      <c r="O20" s="70">
        <f t="shared" si="4"/>
        <v>0</v>
      </c>
      <c r="P20" s="69"/>
      <c r="Q20" s="62"/>
      <c r="R20" s="62"/>
      <c r="S20" s="62"/>
      <c r="T20" s="62"/>
      <c r="U20" s="62"/>
      <c r="V20" s="62"/>
    </row>
    <row r="21" spans="1:22">
      <c r="A21" s="62" t="s">
        <v>83</v>
      </c>
      <c r="B21" s="63" cm="1">
        <f t="array" ref="B21">IF($B$3="Total non-fatal casualties",IF(SUMPRODUCT(('Data - victims'!$A$2:$A$39821=B$4)*('Data - victims'!$B$2:$B$39821=$A21)*('Data - victims'!$C$2:$C$39821="Total non-fatal casualties")*('Data - victims'!$D$2:$D$39821))+SUMPRODUCT(('Data - victims'!$A$2:$A$39821=B$4)*('Data - victims'!$B$2:$B$39821=$A21)*('Data - victims'!$C$2:$C$39821="Hospital severe")*('Data - victims'!$D$2:$D$39821))+SUMPRODUCT(('Data - victims'!$A$2:$A$39821=B$4)*('Data - victims'!$B$2:$B$39821=$A21)*('Data - victims'!$C$2:$C$39821="Hospital slight")*('Data - victims'!$D$2:$D$39821))+SUMPRODUCT(('Data - victims'!$A$2:$A$39821=B$4)*('Data - victims'!$B$2:$B$39821=$A21)*('Data - victims'!$C$2:$C$39821="First aid")*('Data - victims'!$D$2:$D$39821))+SUMPRODUCT(('Data - victims'!$A$2:$A$39821=B$4)*('Data - victims'!$B$2:$B$39821=$A21)*('Data - victims'!$C$2:$C$39821="Precautionary checks")*('Data - victims'!$D$2:$D$39821))=0,"..",SUMPRODUCT(('Data - victims'!$A$2:$A$39821=B$4)*('Data - victims'!$B$2:$B$39821=$A21)*('Data - victims'!$C$2:$C$39821="Total non-fatal casualties")*('Data - victims'!$D$2:$D$39821))+SUMPRODUCT(('Data - victims'!$A$2:$A$39821=B$4)*('Data - victims'!$B$2:$B$39821=$A21)*('Data - victims'!$C$2:$C$39821="Hospital severe")*('Data - victims'!$D$2:$D$39821))+SUMPRODUCT(('Data - victims'!$A$2:$A$39821=B$4)*('Data - victims'!$B$2:$B$39821=$A21)*('Data - victims'!$C$2:$C$39821="Hospital slight")*('Data - victims'!$D$2:$D$39821))+SUMPRODUCT(('Data - victims'!$A$2:$A$39821=B$4)*('Data - victims'!$B$2:$B$39821=$A21)*('Data - victims'!$C$2:$C$39821="First aid")*('Data - victims'!$D$2:$D$39821))+SUMPRODUCT(('Data - victims'!$A$2:$A$39821=B$4)*('Data - victims'!$B$2:$B$39821=$A21)*('Data - victims'!$C$2:$C$39821="Precautionary checks")*('Data - victims'!$D$2:$D$39821))),IF($B$3="Total casualties requiring hospital treatment",IF(SUMPRODUCT(('Data - victims'!$A$2:$A$39821=B$4)*('Data - victims'!$B$2:$B$39821=$A21)*('Data - victims'!$C$2:$C$39821="Total casualties requiring hospital treatment")*('Data - victims'!$D$2:$D$39821))+SUMPRODUCT(('Data - victims'!$A$2:$A$39821=B$4)*('Data - victims'!$B$2:$B$39821=$A21)*('Data - victims'!$C$2:$C$39821="Hospital severe")*('Data - victims'!$D$2:$D$39821))+SUMPRODUCT(('Data - victims'!$A$2:$A$39821=B$4)*('Data - victims'!$B$2:$B$39821=$A21)*('Data - victims'!$C$2:$C$39821="Hospital slight")*('Data - victims'!$D$2:$D$39821))=0,"..",SUMPRODUCT(('Data - victims'!$A$2:$A$39821=B$4)*('Data - victims'!$B$2:$B$39821=$A21)*('Data - victims'!$C$2:$C$39821="Total casualties requiring hospital treatment")*('Data - victims'!$D$2:$D$39821))+SUMPRODUCT(('Data - victims'!$A$2:$A$39821=B$4)*('Data - victims'!$B$2:$B$39821=$A21)*('Data - victims'!$C$2:$C$39821="Hospital severe")*('Data - victims'!$D$2:$D$39821))+SUMPRODUCT(('Data - victims'!$A$2:$A$39821=B$4)*('Data - victims'!$B$2:$B$39821=$A21)*('Data - victims'!$C$2:$C$39821="Hospital slight")*('Data - victims'!$D$2:$D$39821))),IF(SUMPRODUCT(('Data - victims'!$A$2:$A$39821=B$4)*('Data - victims'!$B$2:$B$39821=$A21)*('Data - victims'!$C$2:$C$39821=$B$3)*('Data - victims'!$D$2:$D$39821))=0,"..",SUMPRODUCT(('Data - victims'!$A$2:$A$39821=B$4)*('Data - victims'!$B$2:$B$39821=$A21)*('Data - victims'!$C$2:$C$39821=$B$3)*('Data - victims'!$D$2:$D$39821)))))</f>
        <v>562</v>
      </c>
      <c r="C21" s="63" cm="1">
        <f t="array" ref="C21">IF($B$3="Total non-fatal casualties",IF(SUMPRODUCT(('Data - victims'!$A$2:$A$39821=C$4)*('Data - victims'!$B$2:$B$39821=$A21)*('Data - victims'!$C$2:$C$39821="Total non-fatal casualties")*('Data - victims'!$D$2:$D$39821))+SUMPRODUCT(('Data - victims'!$A$2:$A$39821=C$4)*('Data - victims'!$B$2:$B$39821=$A21)*('Data - victims'!$C$2:$C$39821="Hospital severe")*('Data - victims'!$D$2:$D$39821))+SUMPRODUCT(('Data - victims'!$A$2:$A$39821=C$4)*('Data - victims'!$B$2:$B$39821=$A21)*('Data - victims'!$C$2:$C$39821="Hospital slight")*('Data - victims'!$D$2:$D$39821))+SUMPRODUCT(('Data - victims'!$A$2:$A$39821=C$4)*('Data - victims'!$B$2:$B$39821=$A21)*('Data - victims'!$C$2:$C$39821="First aid")*('Data - victims'!$D$2:$D$39821))+SUMPRODUCT(('Data - victims'!$A$2:$A$39821=C$4)*('Data - victims'!$B$2:$B$39821=$A21)*('Data - victims'!$C$2:$C$39821="Precautionary checks")*('Data - victims'!$D$2:$D$39821))=0,"..",SUMPRODUCT(('Data - victims'!$A$2:$A$39821=C$4)*('Data - victims'!$B$2:$B$39821=$A21)*('Data - victims'!$C$2:$C$39821="Total non-fatal casualties")*('Data - victims'!$D$2:$D$39821))+SUMPRODUCT(('Data - victims'!$A$2:$A$39821=C$4)*('Data - victims'!$B$2:$B$39821=$A21)*('Data - victims'!$C$2:$C$39821="Hospital severe")*('Data - victims'!$D$2:$D$39821))+SUMPRODUCT(('Data - victims'!$A$2:$A$39821=C$4)*('Data - victims'!$B$2:$B$39821=$A21)*('Data - victims'!$C$2:$C$39821="Hospital slight")*('Data - victims'!$D$2:$D$39821))+SUMPRODUCT(('Data - victims'!$A$2:$A$39821=C$4)*('Data - victims'!$B$2:$B$39821=$A21)*('Data - victims'!$C$2:$C$39821="First aid")*('Data - victims'!$D$2:$D$39821))+SUMPRODUCT(('Data - victims'!$A$2:$A$39821=C$4)*('Data - victims'!$B$2:$B$39821=$A21)*('Data - victims'!$C$2:$C$39821="Precautionary checks")*('Data - victims'!$D$2:$D$39821))),IF($B$3="Total casualties requiring hospital treatment",IF(SUMPRODUCT(('Data - victims'!$A$2:$A$39821=C$4)*('Data - victims'!$B$2:$B$39821=$A21)*('Data - victims'!$C$2:$C$39821="Total casualties requiring hospital treatment")*('Data - victims'!$D$2:$D$39821))+SUMPRODUCT(('Data - victims'!$A$2:$A$39821=C$4)*('Data - victims'!$B$2:$B$39821=$A21)*('Data - victims'!$C$2:$C$39821="Hospital severe")*('Data - victims'!$D$2:$D$39821))+SUMPRODUCT(('Data - victims'!$A$2:$A$39821=C$4)*('Data - victims'!$B$2:$B$39821=$A21)*('Data - victims'!$C$2:$C$39821="Hospital slight")*('Data - victims'!$D$2:$D$39821))=0,"..",SUMPRODUCT(('Data - victims'!$A$2:$A$39821=C$4)*('Data - victims'!$B$2:$B$39821=$A21)*('Data - victims'!$C$2:$C$39821="Total casualties requiring hospital treatment")*('Data - victims'!$D$2:$D$39821))+SUMPRODUCT(('Data - victims'!$A$2:$A$39821=C$4)*('Data - victims'!$B$2:$B$39821=$A21)*('Data - victims'!$C$2:$C$39821="Hospital severe")*('Data - victims'!$D$2:$D$39821))+SUMPRODUCT(('Data - victims'!$A$2:$A$39821=C$4)*('Data - victims'!$B$2:$B$39821=$A21)*('Data - victims'!$C$2:$C$39821="Hospital slight")*('Data - victims'!$D$2:$D$39821))),IF(SUMPRODUCT(('Data - victims'!$A$2:$A$39821=C$4)*('Data - victims'!$B$2:$B$39821=$A21)*('Data - victims'!$C$2:$C$39821=$B$3)*('Data - victims'!$D$2:$D$39821))=0,"..",SUMPRODUCT(('Data - victims'!$A$2:$A$39821=C$4)*('Data - victims'!$B$2:$B$39821=$A21)*('Data - victims'!$C$2:$C$39821=$B$3)*('Data - victims'!$D$2:$D$39821)))))</f>
        <v>89</v>
      </c>
      <c r="D21" s="63" cm="1">
        <f t="array" ref="D21">IF($B$3="Total non-fatal casualties",IF(SUMPRODUCT(('Data - victims'!$A$2:$A$39821=D$4)*('Data - victims'!$B$2:$B$39821=$A21)*('Data - victims'!$C$2:$C$39821="Total non-fatal casualties")*('Data - victims'!$D$2:$D$39821))+SUMPRODUCT(('Data - victims'!$A$2:$A$39821=D$4)*('Data - victims'!$B$2:$B$39821=$A21)*('Data - victims'!$C$2:$C$39821="Hospital severe")*('Data - victims'!$D$2:$D$39821))+SUMPRODUCT(('Data - victims'!$A$2:$A$39821=D$4)*('Data - victims'!$B$2:$B$39821=$A21)*('Data - victims'!$C$2:$C$39821="Hospital slight")*('Data - victims'!$D$2:$D$39821))+SUMPRODUCT(('Data - victims'!$A$2:$A$39821=D$4)*('Data - victims'!$B$2:$B$39821=$A21)*('Data - victims'!$C$2:$C$39821="First aid")*('Data - victims'!$D$2:$D$39821))+SUMPRODUCT(('Data - victims'!$A$2:$A$39821=D$4)*('Data - victims'!$B$2:$B$39821=$A21)*('Data - victims'!$C$2:$C$39821="Precautionary checks")*('Data - victims'!$D$2:$D$39821))=0,"..",SUMPRODUCT(('Data - victims'!$A$2:$A$39821=D$4)*('Data - victims'!$B$2:$B$39821=$A21)*('Data - victims'!$C$2:$C$39821="Total non-fatal casualties")*('Data - victims'!$D$2:$D$39821))+SUMPRODUCT(('Data - victims'!$A$2:$A$39821=D$4)*('Data - victims'!$B$2:$B$39821=$A21)*('Data - victims'!$C$2:$C$39821="Hospital severe")*('Data - victims'!$D$2:$D$39821))+SUMPRODUCT(('Data - victims'!$A$2:$A$39821=D$4)*('Data - victims'!$B$2:$B$39821=$A21)*('Data - victims'!$C$2:$C$39821="Hospital slight")*('Data - victims'!$D$2:$D$39821))+SUMPRODUCT(('Data - victims'!$A$2:$A$39821=D$4)*('Data - victims'!$B$2:$B$39821=$A21)*('Data - victims'!$C$2:$C$39821="First aid")*('Data - victims'!$D$2:$D$39821))+SUMPRODUCT(('Data - victims'!$A$2:$A$39821=D$4)*('Data - victims'!$B$2:$B$39821=$A21)*('Data - victims'!$C$2:$C$39821="Precautionary checks")*('Data - victims'!$D$2:$D$39821))),IF($B$3="Total casualties requiring hospital treatment",IF(SUMPRODUCT(('Data - victims'!$A$2:$A$39821=D$4)*('Data - victims'!$B$2:$B$39821=$A21)*('Data - victims'!$C$2:$C$39821="Total casualties requiring hospital treatment")*('Data - victims'!$D$2:$D$39821))+SUMPRODUCT(('Data - victims'!$A$2:$A$39821=D$4)*('Data - victims'!$B$2:$B$39821=$A21)*('Data - victims'!$C$2:$C$39821="Hospital severe")*('Data - victims'!$D$2:$D$39821))+SUMPRODUCT(('Data - victims'!$A$2:$A$39821=D$4)*('Data - victims'!$B$2:$B$39821=$A21)*('Data - victims'!$C$2:$C$39821="Hospital slight")*('Data - victims'!$D$2:$D$39821))=0,"..",SUMPRODUCT(('Data - victims'!$A$2:$A$39821=D$4)*('Data - victims'!$B$2:$B$39821=$A21)*('Data - victims'!$C$2:$C$39821="Total casualties requiring hospital treatment")*('Data - victims'!$D$2:$D$39821))+SUMPRODUCT(('Data - victims'!$A$2:$A$39821=D$4)*('Data - victims'!$B$2:$B$39821=$A21)*('Data - victims'!$C$2:$C$39821="Hospital severe")*('Data - victims'!$D$2:$D$39821))+SUMPRODUCT(('Data - victims'!$A$2:$A$39821=D$4)*('Data - victims'!$B$2:$B$39821=$A21)*('Data - victims'!$C$2:$C$39821="Hospital slight")*('Data - victims'!$D$2:$D$39821))),IF(SUMPRODUCT(('Data - victims'!$A$2:$A$39821=D$4)*('Data - victims'!$B$2:$B$39821=$A21)*('Data - victims'!$C$2:$C$39821=$B$3)*('Data - victims'!$D$2:$D$39821))=0,"..",SUMPRODUCT(('Data - victims'!$A$2:$A$39821=D$4)*('Data - victims'!$B$2:$B$39821=$A21)*('Data - victims'!$C$2:$C$39821=$B$3)*('Data - victims'!$D$2:$D$39821)))))</f>
        <v>45</v>
      </c>
      <c r="E21" s="63" cm="1">
        <f t="array" ref="E21">IF(SUMPRODUCT(('Data - victims'!$A$2:$A$39821=E$4)*('Data - victims'!$B$2:$B$39821=$A21)*('Data - victims'!$C$2:$C$39821=$B$3)*('Data - victims'!$D$2:$D$39821))=0,IF(OR(B21="..",C21="..",D21=".."),"..",IF(B21+C21+D21=0,"..",B21+C21+D21)),SUMPRODUCT(('Data - victims'!$A$2:$A$39821=E$4)*('Data - victims'!$B$2:$B$39821=$A21)*('Data - victims'!$C$2:$C$39821=$B$3)*('Data - victims'!$D$2:$D$39821)))</f>
        <v>696</v>
      </c>
      <c r="F21" s="68">
        <f t="shared" si="0"/>
        <v>12</v>
      </c>
      <c r="G21" s="68">
        <f t="shared" si="1"/>
        <v>18</v>
      </c>
      <c r="H21" s="68">
        <f t="shared" si="2"/>
        <v>16</v>
      </c>
      <c r="I21" s="68">
        <f t="shared" si="3"/>
        <v>12</v>
      </c>
      <c r="J21" s="62"/>
      <c r="K21" s="69" cm="1">
        <f t="array" ref="K21">IF(SUMPRODUCT(('Data - population'!$B$2:$B$2784=$A21)*('Data - population'!$C$2:$C$2784=K$4)*('Data - population'!$D$2:$D$2784)),SUMPRODUCT(('Data - population'!$B$2:$B$2784=$A21)*('Data - population'!$C$2:$C$2784=K$4)*('Data - population'!$D$2:$D$2784)),"..")</f>
        <v>48664800</v>
      </c>
      <c r="L21" s="69" cm="1">
        <f t="array" ref="L21">IF(SUMPRODUCT(('Data - population'!$B$2:$B$2784=$A21)*('Data - population'!$C$2:$C$2784=L$4)*('Data - population'!$D$2:$D$2784)),SUMPRODUCT(('Data - population'!$B$2:$B$2784=$A21)*('Data - population'!$C$2:$C$2784=L$4)*('Data - population'!$D$2:$D$2784)),"..")</f>
        <v>5083300</v>
      </c>
      <c r="M21" s="69" cm="1">
        <f t="array" ref="M21">IF(SUMPRODUCT(('Data - population'!$B$2:$B$2784=$A21)*('Data - population'!$C$2:$C$2784=M$4)*('Data - population'!$D$2:$D$2784)),SUMPRODUCT(('Data - population'!$B$2:$B$2784=$A21)*('Data - population'!$C$2:$C$2784=M$4)*('Data - population'!$D$2:$D$2784)),"..")</f>
        <v>2894900</v>
      </c>
      <c r="N21" s="69" cm="1">
        <f t="array" ref="N21">IF(SUMPRODUCT(('Data - population'!$B$2:$B$2784=$A21)*('Data - population'!$C$2:$C$2784=N$4)*('Data - population'!$D$2:$D$2784)),SUMPRODUCT(('Data - population'!$B$2:$B$2784=$A21)*('Data - population'!$C$2:$C$2784=N$4)*('Data - population'!$D$2:$D$2784)),"..")</f>
        <v>56643000</v>
      </c>
      <c r="O21" s="70">
        <f t="shared" si="4"/>
        <v>0</v>
      </c>
      <c r="P21" s="69"/>
      <c r="Q21" s="62"/>
      <c r="R21" s="62"/>
      <c r="S21" s="62"/>
      <c r="T21" s="62"/>
      <c r="U21" s="62"/>
      <c r="V21" s="62"/>
    </row>
    <row r="22" spans="1:22">
      <c r="A22" s="62" t="s">
        <v>84</v>
      </c>
      <c r="B22" s="63" cm="1">
        <f t="array" ref="B22">IF($B$3="Total non-fatal casualties",IF(SUMPRODUCT(('Data - victims'!$A$2:$A$39821=B$4)*('Data - victims'!$B$2:$B$39821=$A22)*('Data - victims'!$C$2:$C$39821="Total non-fatal casualties")*('Data - victims'!$D$2:$D$39821))+SUMPRODUCT(('Data - victims'!$A$2:$A$39821=B$4)*('Data - victims'!$B$2:$B$39821=$A22)*('Data - victims'!$C$2:$C$39821="Hospital severe")*('Data - victims'!$D$2:$D$39821))+SUMPRODUCT(('Data - victims'!$A$2:$A$39821=B$4)*('Data - victims'!$B$2:$B$39821=$A22)*('Data - victims'!$C$2:$C$39821="Hospital slight")*('Data - victims'!$D$2:$D$39821))+SUMPRODUCT(('Data - victims'!$A$2:$A$39821=B$4)*('Data - victims'!$B$2:$B$39821=$A22)*('Data - victims'!$C$2:$C$39821="First aid")*('Data - victims'!$D$2:$D$39821))+SUMPRODUCT(('Data - victims'!$A$2:$A$39821=B$4)*('Data - victims'!$B$2:$B$39821=$A22)*('Data - victims'!$C$2:$C$39821="Precautionary checks")*('Data - victims'!$D$2:$D$39821))=0,"..",SUMPRODUCT(('Data - victims'!$A$2:$A$39821=B$4)*('Data - victims'!$B$2:$B$39821=$A22)*('Data - victims'!$C$2:$C$39821="Total non-fatal casualties")*('Data - victims'!$D$2:$D$39821))+SUMPRODUCT(('Data - victims'!$A$2:$A$39821=B$4)*('Data - victims'!$B$2:$B$39821=$A22)*('Data - victims'!$C$2:$C$39821="Hospital severe")*('Data - victims'!$D$2:$D$39821))+SUMPRODUCT(('Data - victims'!$A$2:$A$39821=B$4)*('Data - victims'!$B$2:$B$39821=$A22)*('Data - victims'!$C$2:$C$39821="Hospital slight")*('Data - victims'!$D$2:$D$39821))+SUMPRODUCT(('Data - victims'!$A$2:$A$39821=B$4)*('Data - victims'!$B$2:$B$39821=$A22)*('Data - victims'!$C$2:$C$39821="First aid")*('Data - victims'!$D$2:$D$39821))+SUMPRODUCT(('Data - victims'!$A$2:$A$39821=B$4)*('Data - victims'!$B$2:$B$39821=$A22)*('Data - victims'!$C$2:$C$39821="Precautionary checks")*('Data - victims'!$D$2:$D$39821))),IF($B$3="Total casualties requiring hospital treatment",IF(SUMPRODUCT(('Data - victims'!$A$2:$A$39821=B$4)*('Data - victims'!$B$2:$B$39821=$A22)*('Data - victims'!$C$2:$C$39821="Total casualties requiring hospital treatment")*('Data - victims'!$D$2:$D$39821))+SUMPRODUCT(('Data - victims'!$A$2:$A$39821=B$4)*('Data - victims'!$B$2:$B$39821=$A22)*('Data - victims'!$C$2:$C$39821="Hospital severe")*('Data - victims'!$D$2:$D$39821))+SUMPRODUCT(('Data - victims'!$A$2:$A$39821=B$4)*('Data - victims'!$B$2:$B$39821=$A22)*('Data - victims'!$C$2:$C$39821="Hospital slight")*('Data - victims'!$D$2:$D$39821))=0,"..",SUMPRODUCT(('Data - victims'!$A$2:$A$39821=B$4)*('Data - victims'!$B$2:$B$39821=$A22)*('Data - victims'!$C$2:$C$39821="Total casualties requiring hospital treatment")*('Data - victims'!$D$2:$D$39821))+SUMPRODUCT(('Data - victims'!$A$2:$A$39821=B$4)*('Data - victims'!$B$2:$B$39821=$A22)*('Data - victims'!$C$2:$C$39821="Hospital severe")*('Data - victims'!$D$2:$D$39821))+SUMPRODUCT(('Data - victims'!$A$2:$A$39821=B$4)*('Data - victims'!$B$2:$B$39821=$A22)*('Data - victims'!$C$2:$C$39821="Hospital slight")*('Data - victims'!$D$2:$D$39821))),IF(SUMPRODUCT(('Data - victims'!$A$2:$A$39821=B$4)*('Data - victims'!$B$2:$B$39821=$A22)*('Data - victims'!$C$2:$C$39821=$B$3)*('Data - victims'!$D$2:$D$39821))=0,"..",SUMPRODUCT(('Data - victims'!$A$2:$A$39821=B$4)*('Data - victims'!$B$2:$B$39821=$A22)*('Data - victims'!$C$2:$C$39821=$B$3)*('Data - victims'!$D$2:$D$39821)))))</f>
        <v>475</v>
      </c>
      <c r="C22" s="63" cm="1">
        <f t="array" ref="C22">IF($B$3="Total non-fatal casualties",IF(SUMPRODUCT(('Data - victims'!$A$2:$A$39821=C$4)*('Data - victims'!$B$2:$B$39821=$A22)*('Data - victims'!$C$2:$C$39821="Total non-fatal casualties")*('Data - victims'!$D$2:$D$39821))+SUMPRODUCT(('Data - victims'!$A$2:$A$39821=C$4)*('Data - victims'!$B$2:$B$39821=$A22)*('Data - victims'!$C$2:$C$39821="Hospital severe")*('Data - victims'!$D$2:$D$39821))+SUMPRODUCT(('Data - victims'!$A$2:$A$39821=C$4)*('Data - victims'!$B$2:$B$39821=$A22)*('Data - victims'!$C$2:$C$39821="Hospital slight")*('Data - victims'!$D$2:$D$39821))+SUMPRODUCT(('Data - victims'!$A$2:$A$39821=C$4)*('Data - victims'!$B$2:$B$39821=$A22)*('Data - victims'!$C$2:$C$39821="First aid")*('Data - victims'!$D$2:$D$39821))+SUMPRODUCT(('Data - victims'!$A$2:$A$39821=C$4)*('Data - victims'!$B$2:$B$39821=$A22)*('Data - victims'!$C$2:$C$39821="Precautionary checks")*('Data - victims'!$D$2:$D$39821))=0,"..",SUMPRODUCT(('Data - victims'!$A$2:$A$39821=C$4)*('Data - victims'!$B$2:$B$39821=$A22)*('Data - victims'!$C$2:$C$39821="Total non-fatal casualties")*('Data - victims'!$D$2:$D$39821))+SUMPRODUCT(('Data - victims'!$A$2:$A$39821=C$4)*('Data - victims'!$B$2:$B$39821=$A22)*('Data - victims'!$C$2:$C$39821="Hospital severe")*('Data - victims'!$D$2:$D$39821))+SUMPRODUCT(('Data - victims'!$A$2:$A$39821=C$4)*('Data - victims'!$B$2:$B$39821=$A22)*('Data - victims'!$C$2:$C$39821="Hospital slight")*('Data - victims'!$D$2:$D$39821))+SUMPRODUCT(('Data - victims'!$A$2:$A$39821=C$4)*('Data - victims'!$B$2:$B$39821=$A22)*('Data - victims'!$C$2:$C$39821="First aid")*('Data - victims'!$D$2:$D$39821))+SUMPRODUCT(('Data - victims'!$A$2:$A$39821=C$4)*('Data - victims'!$B$2:$B$39821=$A22)*('Data - victims'!$C$2:$C$39821="Precautionary checks")*('Data - victims'!$D$2:$D$39821))),IF($B$3="Total casualties requiring hospital treatment",IF(SUMPRODUCT(('Data - victims'!$A$2:$A$39821=C$4)*('Data - victims'!$B$2:$B$39821=$A22)*('Data - victims'!$C$2:$C$39821="Total casualties requiring hospital treatment")*('Data - victims'!$D$2:$D$39821))+SUMPRODUCT(('Data - victims'!$A$2:$A$39821=C$4)*('Data - victims'!$B$2:$B$39821=$A22)*('Data - victims'!$C$2:$C$39821="Hospital severe")*('Data - victims'!$D$2:$D$39821))+SUMPRODUCT(('Data - victims'!$A$2:$A$39821=C$4)*('Data - victims'!$B$2:$B$39821=$A22)*('Data - victims'!$C$2:$C$39821="Hospital slight")*('Data - victims'!$D$2:$D$39821))=0,"..",SUMPRODUCT(('Data - victims'!$A$2:$A$39821=C$4)*('Data - victims'!$B$2:$B$39821=$A22)*('Data - victims'!$C$2:$C$39821="Total casualties requiring hospital treatment")*('Data - victims'!$D$2:$D$39821))+SUMPRODUCT(('Data - victims'!$A$2:$A$39821=C$4)*('Data - victims'!$B$2:$B$39821=$A22)*('Data - victims'!$C$2:$C$39821="Hospital severe")*('Data - victims'!$D$2:$D$39821))+SUMPRODUCT(('Data - victims'!$A$2:$A$39821=C$4)*('Data - victims'!$B$2:$B$39821=$A22)*('Data - victims'!$C$2:$C$39821="Hospital slight")*('Data - victims'!$D$2:$D$39821))),IF(SUMPRODUCT(('Data - victims'!$A$2:$A$39821=C$4)*('Data - victims'!$B$2:$B$39821=$A22)*('Data - victims'!$C$2:$C$39821=$B$3)*('Data - victims'!$D$2:$D$39821))=0,"..",SUMPRODUCT(('Data - victims'!$A$2:$A$39821=C$4)*('Data - victims'!$B$2:$B$39821=$A22)*('Data - victims'!$C$2:$C$39821=$B$3)*('Data - victims'!$D$2:$D$39821)))))</f>
        <v>98</v>
      </c>
      <c r="D22" s="63" cm="1">
        <f t="array" ref="D22">IF($B$3="Total non-fatal casualties",IF(SUMPRODUCT(('Data - victims'!$A$2:$A$39821=D$4)*('Data - victims'!$B$2:$B$39821=$A22)*('Data - victims'!$C$2:$C$39821="Total non-fatal casualties")*('Data - victims'!$D$2:$D$39821))+SUMPRODUCT(('Data - victims'!$A$2:$A$39821=D$4)*('Data - victims'!$B$2:$B$39821=$A22)*('Data - victims'!$C$2:$C$39821="Hospital severe")*('Data - victims'!$D$2:$D$39821))+SUMPRODUCT(('Data - victims'!$A$2:$A$39821=D$4)*('Data - victims'!$B$2:$B$39821=$A22)*('Data - victims'!$C$2:$C$39821="Hospital slight")*('Data - victims'!$D$2:$D$39821))+SUMPRODUCT(('Data - victims'!$A$2:$A$39821=D$4)*('Data - victims'!$B$2:$B$39821=$A22)*('Data - victims'!$C$2:$C$39821="First aid")*('Data - victims'!$D$2:$D$39821))+SUMPRODUCT(('Data - victims'!$A$2:$A$39821=D$4)*('Data - victims'!$B$2:$B$39821=$A22)*('Data - victims'!$C$2:$C$39821="Precautionary checks")*('Data - victims'!$D$2:$D$39821))=0,"..",SUMPRODUCT(('Data - victims'!$A$2:$A$39821=D$4)*('Data - victims'!$B$2:$B$39821=$A22)*('Data - victims'!$C$2:$C$39821="Total non-fatal casualties")*('Data - victims'!$D$2:$D$39821))+SUMPRODUCT(('Data - victims'!$A$2:$A$39821=D$4)*('Data - victims'!$B$2:$B$39821=$A22)*('Data - victims'!$C$2:$C$39821="Hospital severe")*('Data - victims'!$D$2:$D$39821))+SUMPRODUCT(('Data - victims'!$A$2:$A$39821=D$4)*('Data - victims'!$B$2:$B$39821=$A22)*('Data - victims'!$C$2:$C$39821="Hospital slight")*('Data - victims'!$D$2:$D$39821))+SUMPRODUCT(('Data - victims'!$A$2:$A$39821=D$4)*('Data - victims'!$B$2:$B$39821=$A22)*('Data - victims'!$C$2:$C$39821="First aid")*('Data - victims'!$D$2:$D$39821))+SUMPRODUCT(('Data - victims'!$A$2:$A$39821=D$4)*('Data - victims'!$B$2:$B$39821=$A22)*('Data - victims'!$C$2:$C$39821="Precautionary checks")*('Data - victims'!$D$2:$D$39821))),IF($B$3="Total casualties requiring hospital treatment",IF(SUMPRODUCT(('Data - victims'!$A$2:$A$39821=D$4)*('Data - victims'!$B$2:$B$39821=$A22)*('Data - victims'!$C$2:$C$39821="Total casualties requiring hospital treatment")*('Data - victims'!$D$2:$D$39821))+SUMPRODUCT(('Data - victims'!$A$2:$A$39821=D$4)*('Data - victims'!$B$2:$B$39821=$A22)*('Data - victims'!$C$2:$C$39821="Hospital severe")*('Data - victims'!$D$2:$D$39821))+SUMPRODUCT(('Data - victims'!$A$2:$A$39821=D$4)*('Data - victims'!$B$2:$B$39821=$A22)*('Data - victims'!$C$2:$C$39821="Hospital slight")*('Data - victims'!$D$2:$D$39821))=0,"..",SUMPRODUCT(('Data - victims'!$A$2:$A$39821=D$4)*('Data - victims'!$B$2:$B$39821=$A22)*('Data - victims'!$C$2:$C$39821="Total casualties requiring hospital treatment")*('Data - victims'!$D$2:$D$39821))+SUMPRODUCT(('Data - victims'!$A$2:$A$39821=D$4)*('Data - victims'!$B$2:$B$39821=$A22)*('Data - victims'!$C$2:$C$39821="Hospital severe")*('Data - victims'!$D$2:$D$39821))+SUMPRODUCT(('Data - victims'!$A$2:$A$39821=D$4)*('Data - victims'!$B$2:$B$39821=$A22)*('Data - victims'!$C$2:$C$39821="Hospital slight")*('Data - victims'!$D$2:$D$39821))),IF(SUMPRODUCT(('Data - victims'!$A$2:$A$39821=D$4)*('Data - victims'!$B$2:$B$39821=$A22)*('Data - victims'!$C$2:$C$39821=$B$3)*('Data - victims'!$D$2:$D$39821))=0,"..",SUMPRODUCT(('Data - victims'!$A$2:$A$39821=D$4)*('Data - victims'!$B$2:$B$39821=$A22)*('Data - victims'!$C$2:$C$39821=$B$3)*('Data - victims'!$D$2:$D$39821)))))</f>
        <v>30</v>
      </c>
      <c r="E22" s="63" cm="1">
        <f t="array" ref="E22">IF(SUMPRODUCT(('Data - victims'!$A$2:$A$39821=E$4)*('Data - victims'!$B$2:$B$39821=$A22)*('Data - victims'!$C$2:$C$39821=$B$3)*('Data - victims'!$D$2:$D$39821))=0,IF(OR(B22="..",C22="..",D22=".."),"..",IF(B22+C22+D22=0,"..",B22+C22+D22)),SUMPRODUCT(('Data - victims'!$A$2:$A$39821=E$4)*('Data - victims'!$B$2:$B$39821=$A22)*('Data - victims'!$C$2:$C$39821=$B$3)*('Data - victims'!$D$2:$D$39821)))</f>
        <v>603</v>
      </c>
      <c r="F22" s="68">
        <f t="shared" si="0"/>
        <v>10</v>
      </c>
      <c r="G22" s="68">
        <f t="shared" si="1"/>
        <v>19</v>
      </c>
      <c r="H22" s="68">
        <f t="shared" si="2"/>
        <v>10</v>
      </c>
      <c r="I22" s="68">
        <f t="shared" si="3"/>
        <v>11</v>
      </c>
      <c r="J22" s="62"/>
      <c r="K22" s="69" cm="1">
        <f t="array" ref="K22">IF(SUMPRODUCT(('Data - population'!$B$2:$B$2784=$A22)*('Data - population'!$C$2:$C$2784=K$4)*('Data - population'!$D$2:$D$2784)),SUMPRODUCT(('Data - population'!$B$2:$B$2784=$A22)*('Data - population'!$C$2:$C$2784=K$4)*('Data - population'!$D$2:$D$2784)),"..")</f>
        <v>48820600</v>
      </c>
      <c r="L22" s="69" cm="1">
        <f t="array" ref="L22">IF(SUMPRODUCT(('Data - population'!$B$2:$B$2784=$A22)*('Data - population'!$C$2:$C$2784=L$4)*('Data - population'!$D$2:$D$2784)),SUMPRODUCT(('Data - population'!$B$2:$B$2784=$A22)*('Data - population'!$C$2:$C$2784=L$4)*('Data - population'!$D$2:$D$2784)),"..")</f>
        <v>5077100</v>
      </c>
      <c r="M22" s="69" cm="1">
        <f t="array" ref="M22">IF(SUMPRODUCT(('Data - population'!$B$2:$B$2784=$A22)*('Data - population'!$C$2:$C$2784=M$4)*('Data - population'!$D$2:$D$2784)),SUMPRODUCT(('Data - population'!$B$2:$B$2784=$A22)*('Data - population'!$C$2:$C$2784=M$4)*('Data - population'!$D$2:$D$2784)),"..")</f>
        <v>2899500</v>
      </c>
      <c r="N22" s="69" cm="1">
        <f t="array" ref="N22">IF(SUMPRODUCT(('Data - population'!$B$2:$B$2784=$A22)*('Data - population'!$C$2:$C$2784=N$4)*('Data - population'!$D$2:$D$2784)),SUMPRODUCT(('Data - population'!$B$2:$B$2784=$A22)*('Data - population'!$C$2:$C$2784=N$4)*('Data - population'!$D$2:$D$2784)),"..")</f>
        <v>56797200</v>
      </c>
      <c r="O22" s="70">
        <f t="shared" si="4"/>
        <v>0</v>
      </c>
      <c r="P22" s="69"/>
      <c r="Q22" s="62"/>
      <c r="R22" s="62"/>
      <c r="S22" s="62"/>
      <c r="T22" s="62"/>
      <c r="U22" s="62"/>
      <c r="V22" s="62"/>
    </row>
    <row r="23" spans="1:22">
      <c r="A23" s="62" t="s">
        <v>85</v>
      </c>
      <c r="B23" s="63" cm="1">
        <f t="array" ref="B23">IF($B$3="Total non-fatal casualties",IF(SUMPRODUCT(('Data - victims'!$A$2:$A$39821=B$4)*('Data - victims'!$B$2:$B$39821=$A23)*('Data - victims'!$C$2:$C$39821="Total non-fatal casualties")*('Data - victims'!$D$2:$D$39821))+SUMPRODUCT(('Data - victims'!$A$2:$A$39821=B$4)*('Data - victims'!$B$2:$B$39821=$A23)*('Data - victims'!$C$2:$C$39821="Hospital severe")*('Data - victims'!$D$2:$D$39821))+SUMPRODUCT(('Data - victims'!$A$2:$A$39821=B$4)*('Data - victims'!$B$2:$B$39821=$A23)*('Data - victims'!$C$2:$C$39821="Hospital slight")*('Data - victims'!$D$2:$D$39821))+SUMPRODUCT(('Data - victims'!$A$2:$A$39821=B$4)*('Data - victims'!$B$2:$B$39821=$A23)*('Data - victims'!$C$2:$C$39821="First aid")*('Data - victims'!$D$2:$D$39821))+SUMPRODUCT(('Data - victims'!$A$2:$A$39821=B$4)*('Data - victims'!$B$2:$B$39821=$A23)*('Data - victims'!$C$2:$C$39821="Precautionary checks")*('Data - victims'!$D$2:$D$39821))=0,"..",SUMPRODUCT(('Data - victims'!$A$2:$A$39821=B$4)*('Data - victims'!$B$2:$B$39821=$A23)*('Data - victims'!$C$2:$C$39821="Total non-fatal casualties")*('Data - victims'!$D$2:$D$39821))+SUMPRODUCT(('Data - victims'!$A$2:$A$39821=B$4)*('Data - victims'!$B$2:$B$39821=$A23)*('Data - victims'!$C$2:$C$39821="Hospital severe")*('Data - victims'!$D$2:$D$39821))+SUMPRODUCT(('Data - victims'!$A$2:$A$39821=B$4)*('Data - victims'!$B$2:$B$39821=$A23)*('Data - victims'!$C$2:$C$39821="Hospital slight")*('Data - victims'!$D$2:$D$39821))+SUMPRODUCT(('Data - victims'!$A$2:$A$39821=B$4)*('Data - victims'!$B$2:$B$39821=$A23)*('Data - victims'!$C$2:$C$39821="First aid")*('Data - victims'!$D$2:$D$39821))+SUMPRODUCT(('Data - victims'!$A$2:$A$39821=B$4)*('Data - victims'!$B$2:$B$39821=$A23)*('Data - victims'!$C$2:$C$39821="Precautionary checks")*('Data - victims'!$D$2:$D$39821))),IF($B$3="Total casualties requiring hospital treatment",IF(SUMPRODUCT(('Data - victims'!$A$2:$A$39821=B$4)*('Data - victims'!$B$2:$B$39821=$A23)*('Data - victims'!$C$2:$C$39821="Total casualties requiring hospital treatment")*('Data - victims'!$D$2:$D$39821))+SUMPRODUCT(('Data - victims'!$A$2:$A$39821=B$4)*('Data - victims'!$B$2:$B$39821=$A23)*('Data - victims'!$C$2:$C$39821="Hospital severe")*('Data - victims'!$D$2:$D$39821))+SUMPRODUCT(('Data - victims'!$A$2:$A$39821=B$4)*('Data - victims'!$B$2:$B$39821=$A23)*('Data - victims'!$C$2:$C$39821="Hospital slight")*('Data - victims'!$D$2:$D$39821))=0,"..",SUMPRODUCT(('Data - victims'!$A$2:$A$39821=B$4)*('Data - victims'!$B$2:$B$39821=$A23)*('Data - victims'!$C$2:$C$39821="Total casualties requiring hospital treatment")*('Data - victims'!$D$2:$D$39821))+SUMPRODUCT(('Data - victims'!$A$2:$A$39821=B$4)*('Data - victims'!$B$2:$B$39821=$A23)*('Data - victims'!$C$2:$C$39821="Hospital severe")*('Data - victims'!$D$2:$D$39821))+SUMPRODUCT(('Data - victims'!$A$2:$A$39821=B$4)*('Data - victims'!$B$2:$B$39821=$A23)*('Data - victims'!$C$2:$C$39821="Hospital slight")*('Data - victims'!$D$2:$D$39821))),IF(SUMPRODUCT(('Data - victims'!$A$2:$A$39821=B$4)*('Data - victims'!$B$2:$B$39821=$A23)*('Data - victims'!$C$2:$C$39821=$B$3)*('Data - victims'!$D$2:$D$39821))=0,"..",SUMPRODUCT(('Data - victims'!$A$2:$A$39821=B$4)*('Data - victims'!$B$2:$B$39821=$A23)*('Data - victims'!$C$2:$C$39821=$B$3)*('Data - victims'!$D$2:$D$39821)))))</f>
        <v>485</v>
      </c>
      <c r="C23" s="63" cm="1">
        <f t="array" ref="C23">IF($B$3="Total non-fatal casualties",IF(SUMPRODUCT(('Data - victims'!$A$2:$A$39821=C$4)*('Data - victims'!$B$2:$B$39821=$A23)*('Data - victims'!$C$2:$C$39821="Total non-fatal casualties")*('Data - victims'!$D$2:$D$39821))+SUMPRODUCT(('Data - victims'!$A$2:$A$39821=C$4)*('Data - victims'!$B$2:$B$39821=$A23)*('Data - victims'!$C$2:$C$39821="Hospital severe")*('Data - victims'!$D$2:$D$39821))+SUMPRODUCT(('Data - victims'!$A$2:$A$39821=C$4)*('Data - victims'!$B$2:$B$39821=$A23)*('Data - victims'!$C$2:$C$39821="Hospital slight")*('Data - victims'!$D$2:$D$39821))+SUMPRODUCT(('Data - victims'!$A$2:$A$39821=C$4)*('Data - victims'!$B$2:$B$39821=$A23)*('Data - victims'!$C$2:$C$39821="First aid")*('Data - victims'!$D$2:$D$39821))+SUMPRODUCT(('Data - victims'!$A$2:$A$39821=C$4)*('Data - victims'!$B$2:$B$39821=$A23)*('Data - victims'!$C$2:$C$39821="Precautionary checks")*('Data - victims'!$D$2:$D$39821))=0,"..",SUMPRODUCT(('Data - victims'!$A$2:$A$39821=C$4)*('Data - victims'!$B$2:$B$39821=$A23)*('Data - victims'!$C$2:$C$39821="Total non-fatal casualties")*('Data - victims'!$D$2:$D$39821))+SUMPRODUCT(('Data - victims'!$A$2:$A$39821=C$4)*('Data - victims'!$B$2:$B$39821=$A23)*('Data - victims'!$C$2:$C$39821="Hospital severe")*('Data - victims'!$D$2:$D$39821))+SUMPRODUCT(('Data - victims'!$A$2:$A$39821=C$4)*('Data - victims'!$B$2:$B$39821=$A23)*('Data - victims'!$C$2:$C$39821="Hospital slight")*('Data - victims'!$D$2:$D$39821))+SUMPRODUCT(('Data - victims'!$A$2:$A$39821=C$4)*('Data - victims'!$B$2:$B$39821=$A23)*('Data - victims'!$C$2:$C$39821="First aid")*('Data - victims'!$D$2:$D$39821))+SUMPRODUCT(('Data - victims'!$A$2:$A$39821=C$4)*('Data - victims'!$B$2:$B$39821=$A23)*('Data - victims'!$C$2:$C$39821="Precautionary checks")*('Data - victims'!$D$2:$D$39821))),IF($B$3="Total casualties requiring hospital treatment",IF(SUMPRODUCT(('Data - victims'!$A$2:$A$39821=C$4)*('Data - victims'!$B$2:$B$39821=$A23)*('Data - victims'!$C$2:$C$39821="Total casualties requiring hospital treatment")*('Data - victims'!$D$2:$D$39821))+SUMPRODUCT(('Data - victims'!$A$2:$A$39821=C$4)*('Data - victims'!$B$2:$B$39821=$A23)*('Data - victims'!$C$2:$C$39821="Hospital severe")*('Data - victims'!$D$2:$D$39821))+SUMPRODUCT(('Data - victims'!$A$2:$A$39821=C$4)*('Data - victims'!$B$2:$B$39821=$A23)*('Data - victims'!$C$2:$C$39821="Hospital slight")*('Data - victims'!$D$2:$D$39821))=0,"..",SUMPRODUCT(('Data - victims'!$A$2:$A$39821=C$4)*('Data - victims'!$B$2:$B$39821=$A23)*('Data - victims'!$C$2:$C$39821="Total casualties requiring hospital treatment")*('Data - victims'!$D$2:$D$39821))+SUMPRODUCT(('Data - victims'!$A$2:$A$39821=C$4)*('Data - victims'!$B$2:$B$39821=$A23)*('Data - victims'!$C$2:$C$39821="Hospital severe")*('Data - victims'!$D$2:$D$39821))+SUMPRODUCT(('Data - victims'!$A$2:$A$39821=C$4)*('Data - victims'!$B$2:$B$39821=$A23)*('Data - victims'!$C$2:$C$39821="Hospital slight")*('Data - victims'!$D$2:$D$39821))),IF(SUMPRODUCT(('Data - victims'!$A$2:$A$39821=C$4)*('Data - victims'!$B$2:$B$39821=$A23)*('Data - victims'!$C$2:$C$39821=$B$3)*('Data - victims'!$D$2:$D$39821))=0,"..",SUMPRODUCT(('Data - victims'!$A$2:$A$39821=C$4)*('Data - victims'!$B$2:$B$39821=$A23)*('Data - victims'!$C$2:$C$39821=$B$3)*('Data - victims'!$D$2:$D$39821)))))</f>
        <v>111</v>
      </c>
      <c r="D23" s="63" cm="1">
        <f t="array" ref="D23">IF($B$3="Total non-fatal casualties",IF(SUMPRODUCT(('Data - victims'!$A$2:$A$39821=D$4)*('Data - victims'!$B$2:$B$39821=$A23)*('Data - victims'!$C$2:$C$39821="Total non-fatal casualties")*('Data - victims'!$D$2:$D$39821))+SUMPRODUCT(('Data - victims'!$A$2:$A$39821=D$4)*('Data - victims'!$B$2:$B$39821=$A23)*('Data - victims'!$C$2:$C$39821="Hospital severe")*('Data - victims'!$D$2:$D$39821))+SUMPRODUCT(('Data - victims'!$A$2:$A$39821=D$4)*('Data - victims'!$B$2:$B$39821=$A23)*('Data - victims'!$C$2:$C$39821="Hospital slight")*('Data - victims'!$D$2:$D$39821))+SUMPRODUCT(('Data - victims'!$A$2:$A$39821=D$4)*('Data - victims'!$B$2:$B$39821=$A23)*('Data - victims'!$C$2:$C$39821="First aid")*('Data - victims'!$D$2:$D$39821))+SUMPRODUCT(('Data - victims'!$A$2:$A$39821=D$4)*('Data - victims'!$B$2:$B$39821=$A23)*('Data - victims'!$C$2:$C$39821="Precautionary checks")*('Data - victims'!$D$2:$D$39821))=0,"..",SUMPRODUCT(('Data - victims'!$A$2:$A$39821=D$4)*('Data - victims'!$B$2:$B$39821=$A23)*('Data - victims'!$C$2:$C$39821="Total non-fatal casualties")*('Data - victims'!$D$2:$D$39821))+SUMPRODUCT(('Data - victims'!$A$2:$A$39821=D$4)*('Data - victims'!$B$2:$B$39821=$A23)*('Data - victims'!$C$2:$C$39821="Hospital severe")*('Data - victims'!$D$2:$D$39821))+SUMPRODUCT(('Data - victims'!$A$2:$A$39821=D$4)*('Data - victims'!$B$2:$B$39821=$A23)*('Data - victims'!$C$2:$C$39821="Hospital slight")*('Data - victims'!$D$2:$D$39821))+SUMPRODUCT(('Data - victims'!$A$2:$A$39821=D$4)*('Data - victims'!$B$2:$B$39821=$A23)*('Data - victims'!$C$2:$C$39821="First aid")*('Data - victims'!$D$2:$D$39821))+SUMPRODUCT(('Data - victims'!$A$2:$A$39821=D$4)*('Data - victims'!$B$2:$B$39821=$A23)*('Data - victims'!$C$2:$C$39821="Precautionary checks")*('Data - victims'!$D$2:$D$39821))),IF($B$3="Total casualties requiring hospital treatment",IF(SUMPRODUCT(('Data - victims'!$A$2:$A$39821=D$4)*('Data - victims'!$B$2:$B$39821=$A23)*('Data - victims'!$C$2:$C$39821="Total casualties requiring hospital treatment")*('Data - victims'!$D$2:$D$39821))+SUMPRODUCT(('Data - victims'!$A$2:$A$39821=D$4)*('Data - victims'!$B$2:$B$39821=$A23)*('Data - victims'!$C$2:$C$39821="Hospital severe")*('Data - victims'!$D$2:$D$39821))+SUMPRODUCT(('Data - victims'!$A$2:$A$39821=D$4)*('Data - victims'!$B$2:$B$39821=$A23)*('Data - victims'!$C$2:$C$39821="Hospital slight")*('Data - victims'!$D$2:$D$39821))=0,"..",SUMPRODUCT(('Data - victims'!$A$2:$A$39821=D$4)*('Data - victims'!$B$2:$B$39821=$A23)*('Data - victims'!$C$2:$C$39821="Total casualties requiring hospital treatment")*('Data - victims'!$D$2:$D$39821))+SUMPRODUCT(('Data - victims'!$A$2:$A$39821=D$4)*('Data - victims'!$B$2:$B$39821=$A23)*('Data - victims'!$C$2:$C$39821="Hospital severe")*('Data - victims'!$D$2:$D$39821))+SUMPRODUCT(('Data - victims'!$A$2:$A$39821=D$4)*('Data - victims'!$B$2:$B$39821=$A23)*('Data - victims'!$C$2:$C$39821="Hospital slight")*('Data - victims'!$D$2:$D$39821))),IF(SUMPRODUCT(('Data - victims'!$A$2:$A$39821=D$4)*('Data - victims'!$B$2:$B$39821=$A23)*('Data - victims'!$C$2:$C$39821=$B$3)*('Data - victims'!$D$2:$D$39821))=0,"..",SUMPRODUCT(('Data - victims'!$A$2:$A$39821=D$4)*('Data - victims'!$B$2:$B$39821=$A23)*('Data - victims'!$C$2:$C$39821=$B$3)*('Data - victims'!$D$2:$D$39821)))))</f>
        <v>25</v>
      </c>
      <c r="E23" s="63" cm="1">
        <f t="array" ref="E23">IF(SUMPRODUCT(('Data - victims'!$A$2:$A$39821=E$4)*('Data - victims'!$B$2:$B$39821=$A23)*('Data - victims'!$C$2:$C$39821=$B$3)*('Data - victims'!$D$2:$D$39821))=0,IF(OR(B23="..",C23="..",D23=".."),"..",IF(B23+C23+D23=0,"..",B23+C23+D23)),SUMPRODUCT(('Data - victims'!$A$2:$A$39821=E$4)*('Data - victims'!$B$2:$B$39821=$A23)*('Data - victims'!$C$2:$C$39821=$B$3)*('Data - victims'!$D$2:$D$39821)))</f>
        <v>621</v>
      </c>
      <c r="F23" s="68">
        <f t="shared" si="0"/>
        <v>10</v>
      </c>
      <c r="G23" s="68">
        <f t="shared" si="1"/>
        <v>22</v>
      </c>
      <c r="H23" s="68">
        <f t="shared" si="2"/>
        <v>9</v>
      </c>
      <c r="I23" s="68">
        <f t="shared" si="3"/>
        <v>11</v>
      </c>
      <c r="J23" s="62"/>
      <c r="K23" s="69" cm="1">
        <f t="array" ref="K23">IF(SUMPRODUCT(('Data - population'!$B$2:$B$2784=$A23)*('Data - population'!$C$2:$C$2784=K$4)*('Data - population'!$D$2:$D$2784)),SUMPRODUCT(('Data - population'!$B$2:$B$2784=$A23)*('Data - population'!$C$2:$C$2784=K$4)*('Data - population'!$D$2:$D$2784)),"..")</f>
        <v>49032900</v>
      </c>
      <c r="L23" s="69" cm="1">
        <f t="array" ref="L23">IF(SUMPRODUCT(('Data - population'!$B$2:$B$2784=$A23)*('Data - population'!$C$2:$C$2784=L$4)*('Data - population'!$D$2:$D$2784)),SUMPRODUCT(('Data - population'!$B$2:$B$2784=$A23)*('Data - population'!$C$2:$C$2784=L$4)*('Data - population'!$D$2:$D$2784)),"..")</f>
        <v>5072000</v>
      </c>
      <c r="M23" s="69" cm="1">
        <f t="array" ref="M23">IF(SUMPRODUCT(('Data - population'!$B$2:$B$2784=$A23)*('Data - population'!$C$2:$C$2784=M$4)*('Data - population'!$D$2:$D$2784)),SUMPRODUCT(('Data - population'!$B$2:$B$2784=$A23)*('Data - population'!$C$2:$C$2784=M$4)*('Data - population'!$D$2:$D$2784)),"..")</f>
        <v>2900600</v>
      </c>
      <c r="N23" s="69" cm="1">
        <f t="array" ref="N23">IF(SUMPRODUCT(('Data - population'!$B$2:$B$2784=$A23)*('Data - population'!$C$2:$C$2784=N$4)*('Data - population'!$D$2:$D$2784)),SUMPRODUCT(('Data - population'!$B$2:$B$2784=$A23)*('Data - population'!$C$2:$C$2784=N$4)*('Data - population'!$D$2:$D$2784)),"..")</f>
        <v>57005400</v>
      </c>
      <c r="O23" s="70">
        <f t="shared" si="4"/>
        <v>100</v>
      </c>
      <c r="P23" s="69"/>
      <c r="Q23" s="62"/>
      <c r="R23" s="62"/>
      <c r="S23" s="62"/>
      <c r="T23" s="62"/>
      <c r="U23" s="62"/>
      <c r="V23" s="62"/>
    </row>
    <row r="24" spans="1:22">
      <c r="A24" s="62" t="s">
        <v>86</v>
      </c>
      <c r="B24" s="63" cm="1">
        <f t="array" ref="B24">IF($B$3="Total non-fatal casualties",IF(SUMPRODUCT(('Data - victims'!$A$2:$A$39821=B$4)*('Data - victims'!$B$2:$B$39821=$A24)*('Data - victims'!$C$2:$C$39821="Total non-fatal casualties")*('Data - victims'!$D$2:$D$39821))+SUMPRODUCT(('Data - victims'!$A$2:$A$39821=B$4)*('Data - victims'!$B$2:$B$39821=$A24)*('Data - victims'!$C$2:$C$39821="Hospital severe")*('Data - victims'!$D$2:$D$39821))+SUMPRODUCT(('Data - victims'!$A$2:$A$39821=B$4)*('Data - victims'!$B$2:$B$39821=$A24)*('Data - victims'!$C$2:$C$39821="Hospital slight")*('Data - victims'!$D$2:$D$39821))+SUMPRODUCT(('Data - victims'!$A$2:$A$39821=B$4)*('Data - victims'!$B$2:$B$39821=$A24)*('Data - victims'!$C$2:$C$39821="First aid")*('Data - victims'!$D$2:$D$39821))+SUMPRODUCT(('Data - victims'!$A$2:$A$39821=B$4)*('Data - victims'!$B$2:$B$39821=$A24)*('Data - victims'!$C$2:$C$39821="Precautionary checks")*('Data - victims'!$D$2:$D$39821))=0,"..",SUMPRODUCT(('Data - victims'!$A$2:$A$39821=B$4)*('Data - victims'!$B$2:$B$39821=$A24)*('Data - victims'!$C$2:$C$39821="Total non-fatal casualties")*('Data - victims'!$D$2:$D$39821))+SUMPRODUCT(('Data - victims'!$A$2:$A$39821=B$4)*('Data - victims'!$B$2:$B$39821=$A24)*('Data - victims'!$C$2:$C$39821="Hospital severe")*('Data - victims'!$D$2:$D$39821))+SUMPRODUCT(('Data - victims'!$A$2:$A$39821=B$4)*('Data - victims'!$B$2:$B$39821=$A24)*('Data - victims'!$C$2:$C$39821="Hospital slight")*('Data - victims'!$D$2:$D$39821))+SUMPRODUCT(('Data - victims'!$A$2:$A$39821=B$4)*('Data - victims'!$B$2:$B$39821=$A24)*('Data - victims'!$C$2:$C$39821="First aid")*('Data - victims'!$D$2:$D$39821))+SUMPRODUCT(('Data - victims'!$A$2:$A$39821=B$4)*('Data - victims'!$B$2:$B$39821=$A24)*('Data - victims'!$C$2:$C$39821="Precautionary checks")*('Data - victims'!$D$2:$D$39821))),IF($B$3="Total casualties requiring hospital treatment",IF(SUMPRODUCT(('Data - victims'!$A$2:$A$39821=B$4)*('Data - victims'!$B$2:$B$39821=$A24)*('Data - victims'!$C$2:$C$39821="Total casualties requiring hospital treatment")*('Data - victims'!$D$2:$D$39821))+SUMPRODUCT(('Data - victims'!$A$2:$A$39821=B$4)*('Data - victims'!$B$2:$B$39821=$A24)*('Data - victims'!$C$2:$C$39821="Hospital severe")*('Data - victims'!$D$2:$D$39821))+SUMPRODUCT(('Data - victims'!$A$2:$A$39821=B$4)*('Data - victims'!$B$2:$B$39821=$A24)*('Data - victims'!$C$2:$C$39821="Hospital slight")*('Data - victims'!$D$2:$D$39821))=0,"..",SUMPRODUCT(('Data - victims'!$A$2:$A$39821=B$4)*('Data - victims'!$B$2:$B$39821=$A24)*('Data - victims'!$C$2:$C$39821="Total casualties requiring hospital treatment")*('Data - victims'!$D$2:$D$39821))+SUMPRODUCT(('Data - victims'!$A$2:$A$39821=B$4)*('Data - victims'!$B$2:$B$39821=$A24)*('Data - victims'!$C$2:$C$39821="Hospital severe")*('Data - victims'!$D$2:$D$39821))+SUMPRODUCT(('Data - victims'!$A$2:$A$39821=B$4)*('Data - victims'!$B$2:$B$39821=$A24)*('Data - victims'!$C$2:$C$39821="Hospital slight")*('Data - victims'!$D$2:$D$39821))),IF(SUMPRODUCT(('Data - victims'!$A$2:$A$39821=B$4)*('Data - victims'!$B$2:$B$39821=$A24)*('Data - victims'!$C$2:$C$39821=$B$3)*('Data - victims'!$D$2:$D$39821))=0,"..",SUMPRODUCT(('Data - victims'!$A$2:$A$39821=B$4)*('Data - victims'!$B$2:$B$39821=$A24)*('Data - victims'!$C$2:$C$39821=$B$3)*('Data - victims'!$D$2:$D$39821)))))</f>
        <v>446</v>
      </c>
      <c r="C24" s="63" cm="1">
        <f t="array" ref="C24">IF($B$3="Total non-fatal casualties",IF(SUMPRODUCT(('Data - victims'!$A$2:$A$39821=C$4)*('Data - victims'!$B$2:$B$39821=$A24)*('Data - victims'!$C$2:$C$39821="Total non-fatal casualties")*('Data - victims'!$D$2:$D$39821))+SUMPRODUCT(('Data - victims'!$A$2:$A$39821=C$4)*('Data - victims'!$B$2:$B$39821=$A24)*('Data - victims'!$C$2:$C$39821="Hospital severe")*('Data - victims'!$D$2:$D$39821))+SUMPRODUCT(('Data - victims'!$A$2:$A$39821=C$4)*('Data - victims'!$B$2:$B$39821=$A24)*('Data - victims'!$C$2:$C$39821="Hospital slight")*('Data - victims'!$D$2:$D$39821))+SUMPRODUCT(('Data - victims'!$A$2:$A$39821=C$4)*('Data - victims'!$B$2:$B$39821=$A24)*('Data - victims'!$C$2:$C$39821="First aid")*('Data - victims'!$D$2:$D$39821))+SUMPRODUCT(('Data - victims'!$A$2:$A$39821=C$4)*('Data - victims'!$B$2:$B$39821=$A24)*('Data - victims'!$C$2:$C$39821="Precautionary checks")*('Data - victims'!$D$2:$D$39821))=0,"..",SUMPRODUCT(('Data - victims'!$A$2:$A$39821=C$4)*('Data - victims'!$B$2:$B$39821=$A24)*('Data - victims'!$C$2:$C$39821="Total non-fatal casualties")*('Data - victims'!$D$2:$D$39821))+SUMPRODUCT(('Data - victims'!$A$2:$A$39821=C$4)*('Data - victims'!$B$2:$B$39821=$A24)*('Data - victims'!$C$2:$C$39821="Hospital severe")*('Data - victims'!$D$2:$D$39821))+SUMPRODUCT(('Data - victims'!$A$2:$A$39821=C$4)*('Data - victims'!$B$2:$B$39821=$A24)*('Data - victims'!$C$2:$C$39821="Hospital slight")*('Data - victims'!$D$2:$D$39821))+SUMPRODUCT(('Data - victims'!$A$2:$A$39821=C$4)*('Data - victims'!$B$2:$B$39821=$A24)*('Data - victims'!$C$2:$C$39821="First aid")*('Data - victims'!$D$2:$D$39821))+SUMPRODUCT(('Data - victims'!$A$2:$A$39821=C$4)*('Data - victims'!$B$2:$B$39821=$A24)*('Data - victims'!$C$2:$C$39821="Precautionary checks")*('Data - victims'!$D$2:$D$39821))),IF($B$3="Total casualties requiring hospital treatment",IF(SUMPRODUCT(('Data - victims'!$A$2:$A$39821=C$4)*('Data - victims'!$B$2:$B$39821=$A24)*('Data - victims'!$C$2:$C$39821="Total casualties requiring hospital treatment")*('Data - victims'!$D$2:$D$39821))+SUMPRODUCT(('Data - victims'!$A$2:$A$39821=C$4)*('Data - victims'!$B$2:$B$39821=$A24)*('Data - victims'!$C$2:$C$39821="Hospital severe")*('Data - victims'!$D$2:$D$39821))+SUMPRODUCT(('Data - victims'!$A$2:$A$39821=C$4)*('Data - victims'!$B$2:$B$39821=$A24)*('Data - victims'!$C$2:$C$39821="Hospital slight")*('Data - victims'!$D$2:$D$39821))=0,"..",SUMPRODUCT(('Data - victims'!$A$2:$A$39821=C$4)*('Data - victims'!$B$2:$B$39821=$A24)*('Data - victims'!$C$2:$C$39821="Total casualties requiring hospital treatment")*('Data - victims'!$D$2:$D$39821))+SUMPRODUCT(('Data - victims'!$A$2:$A$39821=C$4)*('Data - victims'!$B$2:$B$39821=$A24)*('Data - victims'!$C$2:$C$39821="Hospital severe")*('Data - victims'!$D$2:$D$39821))+SUMPRODUCT(('Data - victims'!$A$2:$A$39821=C$4)*('Data - victims'!$B$2:$B$39821=$A24)*('Data - victims'!$C$2:$C$39821="Hospital slight")*('Data - victims'!$D$2:$D$39821))),IF(SUMPRODUCT(('Data - victims'!$A$2:$A$39821=C$4)*('Data - victims'!$B$2:$B$39821=$A24)*('Data - victims'!$C$2:$C$39821=$B$3)*('Data - victims'!$D$2:$D$39821))=0,"..",SUMPRODUCT(('Data - victims'!$A$2:$A$39821=C$4)*('Data - victims'!$B$2:$B$39821=$A24)*('Data - victims'!$C$2:$C$39821=$B$3)*('Data - victims'!$D$2:$D$39821)))))</f>
        <v>74</v>
      </c>
      <c r="D24" s="63" cm="1">
        <f t="array" ref="D24">IF($B$3="Total non-fatal casualties",IF(SUMPRODUCT(('Data - victims'!$A$2:$A$39821=D$4)*('Data - victims'!$B$2:$B$39821=$A24)*('Data - victims'!$C$2:$C$39821="Total non-fatal casualties")*('Data - victims'!$D$2:$D$39821))+SUMPRODUCT(('Data - victims'!$A$2:$A$39821=D$4)*('Data - victims'!$B$2:$B$39821=$A24)*('Data - victims'!$C$2:$C$39821="Hospital severe")*('Data - victims'!$D$2:$D$39821))+SUMPRODUCT(('Data - victims'!$A$2:$A$39821=D$4)*('Data - victims'!$B$2:$B$39821=$A24)*('Data - victims'!$C$2:$C$39821="Hospital slight")*('Data - victims'!$D$2:$D$39821))+SUMPRODUCT(('Data - victims'!$A$2:$A$39821=D$4)*('Data - victims'!$B$2:$B$39821=$A24)*('Data - victims'!$C$2:$C$39821="First aid")*('Data - victims'!$D$2:$D$39821))+SUMPRODUCT(('Data - victims'!$A$2:$A$39821=D$4)*('Data - victims'!$B$2:$B$39821=$A24)*('Data - victims'!$C$2:$C$39821="Precautionary checks")*('Data - victims'!$D$2:$D$39821))=0,"..",SUMPRODUCT(('Data - victims'!$A$2:$A$39821=D$4)*('Data - victims'!$B$2:$B$39821=$A24)*('Data - victims'!$C$2:$C$39821="Total non-fatal casualties")*('Data - victims'!$D$2:$D$39821))+SUMPRODUCT(('Data - victims'!$A$2:$A$39821=D$4)*('Data - victims'!$B$2:$B$39821=$A24)*('Data - victims'!$C$2:$C$39821="Hospital severe")*('Data - victims'!$D$2:$D$39821))+SUMPRODUCT(('Data - victims'!$A$2:$A$39821=D$4)*('Data - victims'!$B$2:$B$39821=$A24)*('Data - victims'!$C$2:$C$39821="Hospital slight")*('Data - victims'!$D$2:$D$39821))+SUMPRODUCT(('Data - victims'!$A$2:$A$39821=D$4)*('Data - victims'!$B$2:$B$39821=$A24)*('Data - victims'!$C$2:$C$39821="First aid")*('Data - victims'!$D$2:$D$39821))+SUMPRODUCT(('Data - victims'!$A$2:$A$39821=D$4)*('Data - victims'!$B$2:$B$39821=$A24)*('Data - victims'!$C$2:$C$39821="Precautionary checks")*('Data - victims'!$D$2:$D$39821))),IF($B$3="Total casualties requiring hospital treatment",IF(SUMPRODUCT(('Data - victims'!$A$2:$A$39821=D$4)*('Data - victims'!$B$2:$B$39821=$A24)*('Data - victims'!$C$2:$C$39821="Total casualties requiring hospital treatment")*('Data - victims'!$D$2:$D$39821))+SUMPRODUCT(('Data - victims'!$A$2:$A$39821=D$4)*('Data - victims'!$B$2:$B$39821=$A24)*('Data - victims'!$C$2:$C$39821="Hospital severe")*('Data - victims'!$D$2:$D$39821))+SUMPRODUCT(('Data - victims'!$A$2:$A$39821=D$4)*('Data - victims'!$B$2:$B$39821=$A24)*('Data - victims'!$C$2:$C$39821="Hospital slight")*('Data - victims'!$D$2:$D$39821))=0,"..",SUMPRODUCT(('Data - victims'!$A$2:$A$39821=D$4)*('Data - victims'!$B$2:$B$39821=$A24)*('Data - victims'!$C$2:$C$39821="Total casualties requiring hospital treatment")*('Data - victims'!$D$2:$D$39821))+SUMPRODUCT(('Data - victims'!$A$2:$A$39821=D$4)*('Data - victims'!$B$2:$B$39821=$A24)*('Data - victims'!$C$2:$C$39821="Hospital severe")*('Data - victims'!$D$2:$D$39821))+SUMPRODUCT(('Data - victims'!$A$2:$A$39821=D$4)*('Data - victims'!$B$2:$B$39821=$A24)*('Data - victims'!$C$2:$C$39821="Hospital slight")*('Data - victims'!$D$2:$D$39821))),IF(SUMPRODUCT(('Data - victims'!$A$2:$A$39821=D$4)*('Data - victims'!$B$2:$B$39821=$A24)*('Data - victims'!$C$2:$C$39821=$B$3)*('Data - victims'!$D$2:$D$39821))=0,"..",SUMPRODUCT(('Data - victims'!$A$2:$A$39821=D$4)*('Data - victims'!$B$2:$B$39821=$A24)*('Data - victims'!$C$2:$C$39821=$B$3)*('Data - victims'!$D$2:$D$39821)))))</f>
        <v>34</v>
      </c>
      <c r="E24" s="63" cm="1">
        <f t="array" ref="E24">IF(SUMPRODUCT(('Data - victims'!$A$2:$A$39821=E$4)*('Data - victims'!$B$2:$B$39821=$A24)*('Data - victims'!$C$2:$C$39821=$B$3)*('Data - victims'!$D$2:$D$39821))=0,IF(OR(B24="..",C24="..",D24=".."),"..",IF(B24+C24+D24=0,"..",B24+C24+D24)),SUMPRODUCT(('Data - victims'!$A$2:$A$39821=E$4)*('Data - victims'!$B$2:$B$39821=$A24)*('Data - victims'!$C$2:$C$39821=$B$3)*('Data - victims'!$D$2:$D$39821)))</f>
        <v>554</v>
      </c>
      <c r="F24" s="68">
        <f t="shared" si="0"/>
        <v>9</v>
      </c>
      <c r="G24" s="68">
        <f t="shared" si="1"/>
        <v>15</v>
      </c>
      <c r="H24" s="68">
        <f t="shared" si="2"/>
        <v>12</v>
      </c>
      <c r="I24" s="68">
        <f t="shared" si="3"/>
        <v>10</v>
      </c>
      <c r="J24" s="62"/>
      <c r="K24" s="69" cm="1">
        <f t="array" ref="K24">IF(SUMPRODUCT(('Data - population'!$B$2:$B$2784=$A24)*('Data - population'!$C$2:$C$2784=K$4)*('Data - population'!$D$2:$D$2784)),SUMPRODUCT(('Data - population'!$B$2:$B$2784=$A24)*('Data - population'!$C$2:$C$2784=K$4)*('Data - population'!$D$2:$D$2784)),"..")</f>
        <v>49233300</v>
      </c>
      <c r="L24" s="69" cm="1">
        <f t="array" ref="L24">IF(SUMPRODUCT(('Data - population'!$B$2:$B$2784=$A24)*('Data - population'!$C$2:$C$2784=L$4)*('Data - population'!$D$2:$D$2784)),SUMPRODUCT(('Data - population'!$B$2:$B$2784=$A24)*('Data - population'!$C$2:$C$2784=L$4)*('Data - population'!$D$2:$D$2784)),"..")</f>
        <v>5062900</v>
      </c>
      <c r="M24" s="69" cm="1">
        <f t="array" ref="M24">IF(SUMPRODUCT(('Data - population'!$B$2:$B$2784=$A24)*('Data - population'!$C$2:$C$2784=M$4)*('Data - population'!$D$2:$D$2784)),SUMPRODUCT(('Data - population'!$B$2:$B$2784=$A24)*('Data - population'!$C$2:$C$2784=M$4)*('Data - population'!$D$2:$D$2784)),"..")</f>
        <v>2906900</v>
      </c>
      <c r="N24" s="69" cm="1">
        <f t="array" ref="N24">IF(SUMPRODUCT(('Data - population'!$B$2:$B$2784=$A24)*('Data - population'!$C$2:$C$2784=N$4)*('Data - population'!$D$2:$D$2784)),SUMPRODUCT(('Data - population'!$B$2:$B$2784=$A24)*('Data - population'!$C$2:$C$2784=N$4)*('Data - population'!$D$2:$D$2784)),"..")</f>
        <v>57203100</v>
      </c>
      <c r="O24" s="70">
        <f t="shared" si="4"/>
        <v>0</v>
      </c>
      <c r="P24" s="69"/>
      <c r="Q24" s="62"/>
      <c r="R24" s="62"/>
      <c r="S24" s="62"/>
      <c r="T24" s="62"/>
      <c r="U24" s="62"/>
      <c r="V24" s="62"/>
    </row>
    <row r="25" spans="1:22">
      <c r="A25" s="62" t="s">
        <v>87</v>
      </c>
      <c r="B25" s="63" cm="1">
        <f t="array" ref="B25">IF($B$3="Total non-fatal casualties",IF(SUMPRODUCT(('Data - victims'!$A$2:$A$39821=B$4)*('Data - victims'!$B$2:$B$39821=$A25)*('Data - victims'!$C$2:$C$39821="Total non-fatal casualties")*('Data - victims'!$D$2:$D$39821))+SUMPRODUCT(('Data - victims'!$A$2:$A$39821=B$4)*('Data - victims'!$B$2:$B$39821=$A25)*('Data - victims'!$C$2:$C$39821="Hospital severe")*('Data - victims'!$D$2:$D$39821))+SUMPRODUCT(('Data - victims'!$A$2:$A$39821=B$4)*('Data - victims'!$B$2:$B$39821=$A25)*('Data - victims'!$C$2:$C$39821="Hospital slight")*('Data - victims'!$D$2:$D$39821))+SUMPRODUCT(('Data - victims'!$A$2:$A$39821=B$4)*('Data - victims'!$B$2:$B$39821=$A25)*('Data - victims'!$C$2:$C$39821="First aid")*('Data - victims'!$D$2:$D$39821))+SUMPRODUCT(('Data - victims'!$A$2:$A$39821=B$4)*('Data - victims'!$B$2:$B$39821=$A25)*('Data - victims'!$C$2:$C$39821="Precautionary checks")*('Data - victims'!$D$2:$D$39821))=0,"..",SUMPRODUCT(('Data - victims'!$A$2:$A$39821=B$4)*('Data - victims'!$B$2:$B$39821=$A25)*('Data - victims'!$C$2:$C$39821="Total non-fatal casualties")*('Data - victims'!$D$2:$D$39821))+SUMPRODUCT(('Data - victims'!$A$2:$A$39821=B$4)*('Data - victims'!$B$2:$B$39821=$A25)*('Data - victims'!$C$2:$C$39821="Hospital severe")*('Data - victims'!$D$2:$D$39821))+SUMPRODUCT(('Data - victims'!$A$2:$A$39821=B$4)*('Data - victims'!$B$2:$B$39821=$A25)*('Data - victims'!$C$2:$C$39821="Hospital slight")*('Data - victims'!$D$2:$D$39821))+SUMPRODUCT(('Data - victims'!$A$2:$A$39821=B$4)*('Data - victims'!$B$2:$B$39821=$A25)*('Data - victims'!$C$2:$C$39821="First aid")*('Data - victims'!$D$2:$D$39821))+SUMPRODUCT(('Data - victims'!$A$2:$A$39821=B$4)*('Data - victims'!$B$2:$B$39821=$A25)*('Data - victims'!$C$2:$C$39821="Precautionary checks")*('Data - victims'!$D$2:$D$39821))),IF($B$3="Total casualties requiring hospital treatment",IF(SUMPRODUCT(('Data - victims'!$A$2:$A$39821=B$4)*('Data - victims'!$B$2:$B$39821=$A25)*('Data - victims'!$C$2:$C$39821="Total casualties requiring hospital treatment")*('Data - victims'!$D$2:$D$39821))+SUMPRODUCT(('Data - victims'!$A$2:$A$39821=B$4)*('Data - victims'!$B$2:$B$39821=$A25)*('Data - victims'!$C$2:$C$39821="Hospital severe")*('Data - victims'!$D$2:$D$39821))+SUMPRODUCT(('Data - victims'!$A$2:$A$39821=B$4)*('Data - victims'!$B$2:$B$39821=$A25)*('Data - victims'!$C$2:$C$39821="Hospital slight")*('Data - victims'!$D$2:$D$39821))=0,"..",SUMPRODUCT(('Data - victims'!$A$2:$A$39821=B$4)*('Data - victims'!$B$2:$B$39821=$A25)*('Data - victims'!$C$2:$C$39821="Total casualties requiring hospital treatment")*('Data - victims'!$D$2:$D$39821))+SUMPRODUCT(('Data - victims'!$A$2:$A$39821=B$4)*('Data - victims'!$B$2:$B$39821=$A25)*('Data - victims'!$C$2:$C$39821="Hospital severe")*('Data - victims'!$D$2:$D$39821))+SUMPRODUCT(('Data - victims'!$A$2:$A$39821=B$4)*('Data - victims'!$B$2:$B$39821=$A25)*('Data - victims'!$C$2:$C$39821="Hospital slight")*('Data - victims'!$D$2:$D$39821))),IF(SUMPRODUCT(('Data - victims'!$A$2:$A$39821=B$4)*('Data - victims'!$B$2:$B$39821=$A25)*('Data - victims'!$C$2:$C$39821=$B$3)*('Data - victims'!$D$2:$D$39821))=0,"..",SUMPRODUCT(('Data - victims'!$A$2:$A$39821=B$4)*('Data - victims'!$B$2:$B$39821=$A25)*('Data - victims'!$C$2:$C$39821=$B$3)*('Data - victims'!$D$2:$D$39821)))))</f>
        <v>458</v>
      </c>
      <c r="C25" s="63" cm="1">
        <f t="array" ref="C25">IF($B$3="Total non-fatal casualties",IF(SUMPRODUCT(('Data - victims'!$A$2:$A$39821=C$4)*('Data - victims'!$B$2:$B$39821=$A25)*('Data - victims'!$C$2:$C$39821="Total non-fatal casualties")*('Data - victims'!$D$2:$D$39821))+SUMPRODUCT(('Data - victims'!$A$2:$A$39821=C$4)*('Data - victims'!$B$2:$B$39821=$A25)*('Data - victims'!$C$2:$C$39821="Hospital severe")*('Data - victims'!$D$2:$D$39821))+SUMPRODUCT(('Data - victims'!$A$2:$A$39821=C$4)*('Data - victims'!$B$2:$B$39821=$A25)*('Data - victims'!$C$2:$C$39821="Hospital slight")*('Data - victims'!$D$2:$D$39821))+SUMPRODUCT(('Data - victims'!$A$2:$A$39821=C$4)*('Data - victims'!$B$2:$B$39821=$A25)*('Data - victims'!$C$2:$C$39821="First aid")*('Data - victims'!$D$2:$D$39821))+SUMPRODUCT(('Data - victims'!$A$2:$A$39821=C$4)*('Data - victims'!$B$2:$B$39821=$A25)*('Data - victims'!$C$2:$C$39821="Precautionary checks")*('Data - victims'!$D$2:$D$39821))=0,"..",SUMPRODUCT(('Data - victims'!$A$2:$A$39821=C$4)*('Data - victims'!$B$2:$B$39821=$A25)*('Data - victims'!$C$2:$C$39821="Total non-fatal casualties")*('Data - victims'!$D$2:$D$39821))+SUMPRODUCT(('Data - victims'!$A$2:$A$39821=C$4)*('Data - victims'!$B$2:$B$39821=$A25)*('Data - victims'!$C$2:$C$39821="Hospital severe")*('Data - victims'!$D$2:$D$39821))+SUMPRODUCT(('Data - victims'!$A$2:$A$39821=C$4)*('Data - victims'!$B$2:$B$39821=$A25)*('Data - victims'!$C$2:$C$39821="Hospital slight")*('Data - victims'!$D$2:$D$39821))+SUMPRODUCT(('Data - victims'!$A$2:$A$39821=C$4)*('Data - victims'!$B$2:$B$39821=$A25)*('Data - victims'!$C$2:$C$39821="First aid")*('Data - victims'!$D$2:$D$39821))+SUMPRODUCT(('Data - victims'!$A$2:$A$39821=C$4)*('Data - victims'!$B$2:$B$39821=$A25)*('Data - victims'!$C$2:$C$39821="Precautionary checks")*('Data - victims'!$D$2:$D$39821))),IF($B$3="Total casualties requiring hospital treatment",IF(SUMPRODUCT(('Data - victims'!$A$2:$A$39821=C$4)*('Data - victims'!$B$2:$B$39821=$A25)*('Data - victims'!$C$2:$C$39821="Total casualties requiring hospital treatment")*('Data - victims'!$D$2:$D$39821))+SUMPRODUCT(('Data - victims'!$A$2:$A$39821=C$4)*('Data - victims'!$B$2:$B$39821=$A25)*('Data - victims'!$C$2:$C$39821="Hospital severe")*('Data - victims'!$D$2:$D$39821))+SUMPRODUCT(('Data - victims'!$A$2:$A$39821=C$4)*('Data - victims'!$B$2:$B$39821=$A25)*('Data - victims'!$C$2:$C$39821="Hospital slight")*('Data - victims'!$D$2:$D$39821))=0,"..",SUMPRODUCT(('Data - victims'!$A$2:$A$39821=C$4)*('Data - victims'!$B$2:$B$39821=$A25)*('Data - victims'!$C$2:$C$39821="Total casualties requiring hospital treatment")*('Data - victims'!$D$2:$D$39821))+SUMPRODUCT(('Data - victims'!$A$2:$A$39821=C$4)*('Data - victims'!$B$2:$B$39821=$A25)*('Data - victims'!$C$2:$C$39821="Hospital severe")*('Data - victims'!$D$2:$D$39821))+SUMPRODUCT(('Data - victims'!$A$2:$A$39821=C$4)*('Data - victims'!$B$2:$B$39821=$A25)*('Data - victims'!$C$2:$C$39821="Hospital slight")*('Data - victims'!$D$2:$D$39821))),IF(SUMPRODUCT(('Data - victims'!$A$2:$A$39821=C$4)*('Data - victims'!$B$2:$B$39821=$A25)*('Data - victims'!$C$2:$C$39821=$B$3)*('Data - victims'!$D$2:$D$39821))=0,"..",SUMPRODUCT(('Data - victims'!$A$2:$A$39821=C$4)*('Data - victims'!$B$2:$B$39821=$A25)*('Data - victims'!$C$2:$C$39821=$B$3)*('Data - victims'!$D$2:$D$39821)))))</f>
        <v>87</v>
      </c>
      <c r="D25" s="63" cm="1">
        <f t="array" ref="D25">IF($B$3="Total non-fatal casualties",IF(SUMPRODUCT(('Data - victims'!$A$2:$A$39821=D$4)*('Data - victims'!$B$2:$B$39821=$A25)*('Data - victims'!$C$2:$C$39821="Total non-fatal casualties")*('Data - victims'!$D$2:$D$39821))+SUMPRODUCT(('Data - victims'!$A$2:$A$39821=D$4)*('Data - victims'!$B$2:$B$39821=$A25)*('Data - victims'!$C$2:$C$39821="Hospital severe")*('Data - victims'!$D$2:$D$39821))+SUMPRODUCT(('Data - victims'!$A$2:$A$39821=D$4)*('Data - victims'!$B$2:$B$39821=$A25)*('Data - victims'!$C$2:$C$39821="Hospital slight")*('Data - victims'!$D$2:$D$39821))+SUMPRODUCT(('Data - victims'!$A$2:$A$39821=D$4)*('Data - victims'!$B$2:$B$39821=$A25)*('Data - victims'!$C$2:$C$39821="First aid")*('Data - victims'!$D$2:$D$39821))+SUMPRODUCT(('Data - victims'!$A$2:$A$39821=D$4)*('Data - victims'!$B$2:$B$39821=$A25)*('Data - victims'!$C$2:$C$39821="Precautionary checks")*('Data - victims'!$D$2:$D$39821))=0,"..",SUMPRODUCT(('Data - victims'!$A$2:$A$39821=D$4)*('Data - victims'!$B$2:$B$39821=$A25)*('Data - victims'!$C$2:$C$39821="Total non-fatal casualties")*('Data - victims'!$D$2:$D$39821))+SUMPRODUCT(('Data - victims'!$A$2:$A$39821=D$4)*('Data - victims'!$B$2:$B$39821=$A25)*('Data - victims'!$C$2:$C$39821="Hospital severe")*('Data - victims'!$D$2:$D$39821))+SUMPRODUCT(('Data - victims'!$A$2:$A$39821=D$4)*('Data - victims'!$B$2:$B$39821=$A25)*('Data - victims'!$C$2:$C$39821="Hospital slight")*('Data - victims'!$D$2:$D$39821))+SUMPRODUCT(('Data - victims'!$A$2:$A$39821=D$4)*('Data - victims'!$B$2:$B$39821=$A25)*('Data - victims'!$C$2:$C$39821="First aid")*('Data - victims'!$D$2:$D$39821))+SUMPRODUCT(('Data - victims'!$A$2:$A$39821=D$4)*('Data - victims'!$B$2:$B$39821=$A25)*('Data - victims'!$C$2:$C$39821="Precautionary checks")*('Data - victims'!$D$2:$D$39821))),IF($B$3="Total casualties requiring hospital treatment",IF(SUMPRODUCT(('Data - victims'!$A$2:$A$39821=D$4)*('Data - victims'!$B$2:$B$39821=$A25)*('Data - victims'!$C$2:$C$39821="Total casualties requiring hospital treatment")*('Data - victims'!$D$2:$D$39821))+SUMPRODUCT(('Data - victims'!$A$2:$A$39821=D$4)*('Data - victims'!$B$2:$B$39821=$A25)*('Data - victims'!$C$2:$C$39821="Hospital severe")*('Data - victims'!$D$2:$D$39821))+SUMPRODUCT(('Data - victims'!$A$2:$A$39821=D$4)*('Data - victims'!$B$2:$B$39821=$A25)*('Data - victims'!$C$2:$C$39821="Hospital slight")*('Data - victims'!$D$2:$D$39821))=0,"..",SUMPRODUCT(('Data - victims'!$A$2:$A$39821=D$4)*('Data - victims'!$B$2:$B$39821=$A25)*('Data - victims'!$C$2:$C$39821="Total casualties requiring hospital treatment")*('Data - victims'!$D$2:$D$39821))+SUMPRODUCT(('Data - victims'!$A$2:$A$39821=D$4)*('Data - victims'!$B$2:$B$39821=$A25)*('Data - victims'!$C$2:$C$39821="Hospital severe")*('Data - victims'!$D$2:$D$39821))+SUMPRODUCT(('Data - victims'!$A$2:$A$39821=D$4)*('Data - victims'!$B$2:$B$39821=$A25)*('Data - victims'!$C$2:$C$39821="Hospital slight")*('Data - victims'!$D$2:$D$39821))),IF(SUMPRODUCT(('Data - victims'!$A$2:$A$39821=D$4)*('Data - victims'!$B$2:$B$39821=$A25)*('Data - victims'!$C$2:$C$39821=$B$3)*('Data - victims'!$D$2:$D$39821))=0,"..",SUMPRODUCT(('Data - victims'!$A$2:$A$39821=D$4)*('Data - victims'!$B$2:$B$39821=$A25)*('Data - victims'!$C$2:$C$39821=$B$3)*('Data - victims'!$D$2:$D$39821)))))</f>
        <v>38</v>
      </c>
      <c r="E25" s="63" cm="1">
        <f t="array" ref="E25">IF(SUMPRODUCT(('Data - victims'!$A$2:$A$39821=E$4)*('Data - victims'!$B$2:$B$39821=$A25)*('Data - victims'!$C$2:$C$39821=$B$3)*('Data - victims'!$D$2:$D$39821))=0,IF(OR(B25="..",C25="..",D25=".."),"..",IF(B25+C25+D25=0,"..",B25+C25+D25)),SUMPRODUCT(('Data - victims'!$A$2:$A$39821=E$4)*('Data - victims'!$B$2:$B$39821=$A25)*('Data - victims'!$C$2:$C$39821=$B$3)*('Data - victims'!$D$2:$D$39821)))</f>
        <v>583</v>
      </c>
      <c r="F25" s="68">
        <f t="shared" si="0"/>
        <v>9</v>
      </c>
      <c r="G25" s="68">
        <f t="shared" si="1"/>
        <v>17</v>
      </c>
      <c r="H25" s="68">
        <f t="shared" si="2"/>
        <v>13</v>
      </c>
      <c r="I25" s="68">
        <f t="shared" si="3"/>
        <v>10</v>
      </c>
      <c r="J25" s="62"/>
      <c r="K25" s="69" cm="1">
        <f t="array" ref="K25">IF(SUMPRODUCT(('Data - population'!$B$2:$B$2784=$A25)*('Data - population'!$C$2:$C$2784=K$4)*('Data - population'!$D$2:$D$2784)),SUMPRODUCT(('Data - population'!$B$2:$B$2784=$A25)*('Data - population'!$C$2:$C$2784=K$4)*('Data - population'!$D$2:$D$2784)),"..")</f>
        <v>49449700</v>
      </c>
      <c r="L25" s="69" cm="1">
        <f t="array" ref="L25">IF(SUMPRODUCT(('Data - population'!$B$2:$B$2784=$A25)*('Data - population'!$C$2:$C$2784=L$4)*('Data - population'!$D$2:$D$2784)),SUMPRODUCT(('Data - population'!$B$2:$B$2784=$A25)*('Data - population'!$C$2:$C$2784=L$4)*('Data - population'!$D$2:$D$2784)),"..")</f>
        <v>5064200</v>
      </c>
      <c r="M25" s="69" cm="1">
        <f t="array" ref="M25">IF(SUMPRODUCT(('Data - population'!$B$2:$B$2784=$A25)*('Data - population'!$C$2:$C$2784=M$4)*('Data - population'!$D$2:$D$2784)),SUMPRODUCT(('Data - population'!$B$2:$B$2784=$A25)*('Data - population'!$C$2:$C$2784=M$4)*('Data - population'!$D$2:$D$2784)),"..")</f>
        <v>2910200</v>
      </c>
      <c r="N25" s="69" cm="1">
        <f t="array" ref="N25">IF(SUMPRODUCT(('Data - population'!$B$2:$B$2784=$A25)*('Data - population'!$C$2:$C$2784=N$4)*('Data - population'!$D$2:$D$2784)),SUMPRODUCT(('Data - population'!$B$2:$B$2784=$A25)*('Data - population'!$C$2:$C$2784=N$4)*('Data - population'!$D$2:$D$2784)),"..")</f>
        <v>57424200</v>
      </c>
      <c r="O25" s="70">
        <f t="shared" si="4"/>
        <v>-100</v>
      </c>
      <c r="P25" s="69"/>
      <c r="Q25" s="62"/>
      <c r="R25" s="62"/>
      <c r="S25" s="62"/>
      <c r="T25" s="62"/>
      <c r="U25" s="62"/>
      <c r="V25" s="62"/>
    </row>
    <row r="26" spans="1:22">
      <c r="A26" s="62" t="s">
        <v>89</v>
      </c>
      <c r="B26" s="63" cm="1">
        <f t="array" ref="B26">IF($B$3="Total non-fatal casualties",IF(SUMPRODUCT(('Data - victims'!$A$2:$A$39821=B$4)*('Data - victims'!$B$2:$B$39821=$A26)*('Data - victims'!$C$2:$C$39821="Total non-fatal casualties")*('Data - victims'!$D$2:$D$39821))+SUMPRODUCT(('Data - victims'!$A$2:$A$39821=B$4)*('Data - victims'!$B$2:$B$39821=$A26)*('Data - victims'!$C$2:$C$39821="Hospital severe")*('Data - victims'!$D$2:$D$39821))+SUMPRODUCT(('Data - victims'!$A$2:$A$39821=B$4)*('Data - victims'!$B$2:$B$39821=$A26)*('Data - victims'!$C$2:$C$39821="Hospital slight")*('Data - victims'!$D$2:$D$39821))+SUMPRODUCT(('Data - victims'!$A$2:$A$39821=B$4)*('Data - victims'!$B$2:$B$39821=$A26)*('Data - victims'!$C$2:$C$39821="First aid")*('Data - victims'!$D$2:$D$39821))+SUMPRODUCT(('Data - victims'!$A$2:$A$39821=B$4)*('Data - victims'!$B$2:$B$39821=$A26)*('Data - victims'!$C$2:$C$39821="Precautionary checks")*('Data - victims'!$D$2:$D$39821))=0,"..",SUMPRODUCT(('Data - victims'!$A$2:$A$39821=B$4)*('Data - victims'!$B$2:$B$39821=$A26)*('Data - victims'!$C$2:$C$39821="Total non-fatal casualties")*('Data - victims'!$D$2:$D$39821))+SUMPRODUCT(('Data - victims'!$A$2:$A$39821=B$4)*('Data - victims'!$B$2:$B$39821=$A26)*('Data - victims'!$C$2:$C$39821="Hospital severe")*('Data - victims'!$D$2:$D$39821))+SUMPRODUCT(('Data - victims'!$A$2:$A$39821=B$4)*('Data - victims'!$B$2:$B$39821=$A26)*('Data - victims'!$C$2:$C$39821="Hospital slight")*('Data - victims'!$D$2:$D$39821))+SUMPRODUCT(('Data - victims'!$A$2:$A$39821=B$4)*('Data - victims'!$B$2:$B$39821=$A26)*('Data - victims'!$C$2:$C$39821="First aid")*('Data - victims'!$D$2:$D$39821))+SUMPRODUCT(('Data - victims'!$A$2:$A$39821=B$4)*('Data - victims'!$B$2:$B$39821=$A26)*('Data - victims'!$C$2:$C$39821="Precautionary checks")*('Data - victims'!$D$2:$D$39821))),IF($B$3="Total casualties requiring hospital treatment",IF(SUMPRODUCT(('Data - victims'!$A$2:$A$39821=B$4)*('Data - victims'!$B$2:$B$39821=$A26)*('Data - victims'!$C$2:$C$39821="Total casualties requiring hospital treatment")*('Data - victims'!$D$2:$D$39821))+SUMPRODUCT(('Data - victims'!$A$2:$A$39821=B$4)*('Data - victims'!$B$2:$B$39821=$A26)*('Data - victims'!$C$2:$C$39821="Hospital severe")*('Data - victims'!$D$2:$D$39821))+SUMPRODUCT(('Data - victims'!$A$2:$A$39821=B$4)*('Data - victims'!$B$2:$B$39821=$A26)*('Data - victims'!$C$2:$C$39821="Hospital slight")*('Data - victims'!$D$2:$D$39821))=0,"..",SUMPRODUCT(('Data - victims'!$A$2:$A$39821=B$4)*('Data - victims'!$B$2:$B$39821=$A26)*('Data - victims'!$C$2:$C$39821="Total casualties requiring hospital treatment")*('Data - victims'!$D$2:$D$39821))+SUMPRODUCT(('Data - victims'!$A$2:$A$39821=B$4)*('Data - victims'!$B$2:$B$39821=$A26)*('Data - victims'!$C$2:$C$39821="Hospital severe")*('Data - victims'!$D$2:$D$39821))+SUMPRODUCT(('Data - victims'!$A$2:$A$39821=B$4)*('Data - victims'!$B$2:$B$39821=$A26)*('Data - victims'!$C$2:$C$39821="Hospital slight")*('Data - victims'!$D$2:$D$39821))),IF(SUMPRODUCT(('Data - victims'!$A$2:$A$39821=B$4)*('Data - victims'!$B$2:$B$39821=$A26)*('Data - victims'!$C$2:$C$39821=$B$3)*('Data - victims'!$D$2:$D$39821))=0,"..",SUMPRODUCT(('Data - victims'!$A$2:$A$39821=B$4)*('Data - victims'!$B$2:$B$39821=$A26)*('Data - victims'!$C$2:$C$39821=$B$3)*('Data - victims'!$D$2:$D$39821)))))</f>
        <v>417</v>
      </c>
      <c r="C26" s="63" cm="1">
        <f t="array" ref="C26">IF($B$3="Total non-fatal casualties",IF(SUMPRODUCT(('Data - victims'!$A$2:$A$39821=C$4)*('Data - victims'!$B$2:$B$39821=$A26)*('Data - victims'!$C$2:$C$39821="Total non-fatal casualties")*('Data - victims'!$D$2:$D$39821))+SUMPRODUCT(('Data - victims'!$A$2:$A$39821=C$4)*('Data - victims'!$B$2:$B$39821=$A26)*('Data - victims'!$C$2:$C$39821="Hospital severe")*('Data - victims'!$D$2:$D$39821))+SUMPRODUCT(('Data - victims'!$A$2:$A$39821=C$4)*('Data - victims'!$B$2:$B$39821=$A26)*('Data - victims'!$C$2:$C$39821="Hospital slight")*('Data - victims'!$D$2:$D$39821))+SUMPRODUCT(('Data - victims'!$A$2:$A$39821=C$4)*('Data - victims'!$B$2:$B$39821=$A26)*('Data - victims'!$C$2:$C$39821="First aid")*('Data - victims'!$D$2:$D$39821))+SUMPRODUCT(('Data - victims'!$A$2:$A$39821=C$4)*('Data - victims'!$B$2:$B$39821=$A26)*('Data - victims'!$C$2:$C$39821="Precautionary checks")*('Data - victims'!$D$2:$D$39821))=0,"..",SUMPRODUCT(('Data - victims'!$A$2:$A$39821=C$4)*('Data - victims'!$B$2:$B$39821=$A26)*('Data - victims'!$C$2:$C$39821="Total non-fatal casualties")*('Data - victims'!$D$2:$D$39821))+SUMPRODUCT(('Data - victims'!$A$2:$A$39821=C$4)*('Data - victims'!$B$2:$B$39821=$A26)*('Data - victims'!$C$2:$C$39821="Hospital severe")*('Data - victims'!$D$2:$D$39821))+SUMPRODUCT(('Data - victims'!$A$2:$A$39821=C$4)*('Data - victims'!$B$2:$B$39821=$A26)*('Data - victims'!$C$2:$C$39821="Hospital slight")*('Data - victims'!$D$2:$D$39821))+SUMPRODUCT(('Data - victims'!$A$2:$A$39821=C$4)*('Data - victims'!$B$2:$B$39821=$A26)*('Data - victims'!$C$2:$C$39821="First aid")*('Data - victims'!$D$2:$D$39821))+SUMPRODUCT(('Data - victims'!$A$2:$A$39821=C$4)*('Data - victims'!$B$2:$B$39821=$A26)*('Data - victims'!$C$2:$C$39821="Precautionary checks")*('Data - victims'!$D$2:$D$39821))),IF($B$3="Total casualties requiring hospital treatment",IF(SUMPRODUCT(('Data - victims'!$A$2:$A$39821=C$4)*('Data - victims'!$B$2:$B$39821=$A26)*('Data - victims'!$C$2:$C$39821="Total casualties requiring hospital treatment")*('Data - victims'!$D$2:$D$39821))+SUMPRODUCT(('Data - victims'!$A$2:$A$39821=C$4)*('Data - victims'!$B$2:$B$39821=$A26)*('Data - victims'!$C$2:$C$39821="Hospital severe")*('Data - victims'!$D$2:$D$39821))+SUMPRODUCT(('Data - victims'!$A$2:$A$39821=C$4)*('Data - victims'!$B$2:$B$39821=$A26)*('Data - victims'!$C$2:$C$39821="Hospital slight")*('Data - victims'!$D$2:$D$39821))=0,"..",SUMPRODUCT(('Data - victims'!$A$2:$A$39821=C$4)*('Data - victims'!$B$2:$B$39821=$A26)*('Data - victims'!$C$2:$C$39821="Total casualties requiring hospital treatment")*('Data - victims'!$D$2:$D$39821))+SUMPRODUCT(('Data - victims'!$A$2:$A$39821=C$4)*('Data - victims'!$B$2:$B$39821=$A26)*('Data - victims'!$C$2:$C$39821="Hospital severe")*('Data - victims'!$D$2:$D$39821))+SUMPRODUCT(('Data - victims'!$A$2:$A$39821=C$4)*('Data - victims'!$B$2:$B$39821=$A26)*('Data - victims'!$C$2:$C$39821="Hospital slight")*('Data - victims'!$D$2:$D$39821))),IF(SUMPRODUCT(('Data - victims'!$A$2:$A$39821=C$4)*('Data - victims'!$B$2:$B$39821=$A26)*('Data - victims'!$C$2:$C$39821=$B$3)*('Data - victims'!$D$2:$D$39821))=0,"..",SUMPRODUCT(('Data - victims'!$A$2:$A$39821=C$4)*('Data - victims'!$B$2:$B$39821=$A26)*('Data - victims'!$C$2:$C$39821=$B$3)*('Data - victims'!$D$2:$D$39821)))))</f>
        <v>80</v>
      </c>
      <c r="D26" s="63" cm="1">
        <f t="array" ref="D26">IF($B$3="Total non-fatal casualties",IF(SUMPRODUCT(('Data - victims'!$A$2:$A$39821=D$4)*('Data - victims'!$B$2:$B$39821=$A26)*('Data - victims'!$C$2:$C$39821="Total non-fatal casualties")*('Data - victims'!$D$2:$D$39821))+SUMPRODUCT(('Data - victims'!$A$2:$A$39821=D$4)*('Data - victims'!$B$2:$B$39821=$A26)*('Data - victims'!$C$2:$C$39821="Hospital severe")*('Data - victims'!$D$2:$D$39821))+SUMPRODUCT(('Data - victims'!$A$2:$A$39821=D$4)*('Data - victims'!$B$2:$B$39821=$A26)*('Data - victims'!$C$2:$C$39821="Hospital slight")*('Data - victims'!$D$2:$D$39821))+SUMPRODUCT(('Data - victims'!$A$2:$A$39821=D$4)*('Data - victims'!$B$2:$B$39821=$A26)*('Data - victims'!$C$2:$C$39821="First aid")*('Data - victims'!$D$2:$D$39821))+SUMPRODUCT(('Data - victims'!$A$2:$A$39821=D$4)*('Data - victims'!$B$2:$B$39821=$A26)*('Data - victims'!$C$2:$C$39821="Precautionary checks")*('Data - victims'!$D$2:$D$39821))=0,"..",SUMPRODUCT(('Data - victims'!$A$2:$A$39821=D$4)*('Data - victims'!$B$2:$B$39821=$A26)*('Data - victims'!$C$2:$C$39821="Total non-fatal casualties")*('Data - victims'!$D$2:$D$39821))+SUMPRODUCT(('Data - victims'!$A$2:$A$39821=D$4)*('Data - victims'!$B$2:$B$39821=$A26)*('Data - victims'!$C$2:$C$39821="Hospital severe")*('Data - victims'!$D$2:$D$39821))+SUMPRODUCT(('Data - victims'!$A$2:$A$39821=D$4)*('Data - victims'!$B$2:$B$39821=$A26)*('Data - victims'!$C$2:$C$39821="Hospital slight")*('Data - victims'!$D$2:$D$39821))+SUMPRODUCT(('Data - victims'!$A$2:$A$39821=D$4)*('Data - victims'!$B$2:$B$39821=$A26)*('Data - victims'!$C$2:$C$39821="First aid")*('Data - victims'!$D$2:$D$39821))+SUMPRODUCT(('Data - victims'!$A$2:$A$39821=D$4)*('Data - victims'!$B$2:$B$39821=$A26)*('Data - victims'!$C$2:$C$39821="Precautionary checks")*('Data - victims'!$D$2:$D$39821))),IF($B$3="Total casualties requiring hospital treatment",IF(SUMPRODUCT(('Data - victims'!$A$2:$A$39821=D$4)*('Data - victims'!$B$2:$B$39821=$A26)*('Data - victims'!$C$2:$C$39821="Total casualties requiring hospital treatment")*('Data - victims'!$D$2:$D$39821))+SUMPRODUCT(('Data - victims'!$A$2:$A$39821=D$4)*('Data - victims'!$B$2:$B$39821=$A26)*('Data - victims'!$C$2:$C$39821="Hospital severe")*('Data - victims'!$D$2:$D$39821))+SUMPRODUCT(('Data - victims'!$A$2:$A$39821=D$4)*('Data - victims'!$B$2:$B$39821=$A26)*('Data - victims'!$C$2:$C$39821="Hospital slight")*('Data - victims'!$D$2:$D$39821))=0,"..",SUMPRODUCT(('Data - victims'!$A$2:$A$39821=D$4)*('Data - victims'!$B$2:$B$39821=$A26)*('Data - victims'!$C$2:$C$39821="Total casualties requiring hospital treatment")*('Data - victims'!$D$2:$D$39821))+SUMPRODUCT(('Data - victims'!$A$2:$A$39821=D$4)*('Data - victims'!$B$2:$B$39821=$A26)*('Data - victims'!$C$2:$C$39821="Hospital severe")*('Data - victims'!$D$2:$D$39821))+SUMPRODUCT(('Data - victims'!$A$2:$A$39821=D$4)*('Data - victims'!$B$2:$B$39821=$A26)*('Data - victims'!$C$2:$C$39821="Hospital slight")*('Data - victims'!$D$2:$D$39821))),IF(SUMPRODUCT(('Data - victims'!$A$2:$A$39821=D$4)*('Data - victims'!$B$2:$B$39821=$A26)*('Data - victims'!$C$2:$C$39821=$B$3)*('Data - victims'!$D$2:$D$39821))=0,"..",SUMPRODUCT(('Data - victims'!$A$2:$A$39821=D$4)*('Data - victims'!$B$2:$B$39821=$A26)*('Data - victims'!$C$2:$C$39821=$B$3)*('Data - victims'!$D$2:$D$39821)))))</f>
        <v>25</v>
      </c>
      <c r="E26" s="63" cm="1">
        <f t="array" ref="E26">IF(SUMPRODUCT(('Data - victims'!$A$2:$A$39821=E$4)*('Data - victims'!$B$2:$B$39821=$A26)*('Data - victims'!$C$2:$C$39821=$B$3)*('Data - victims'!$D$2:$D$39821))=0,IF(OR(B26="..",C26="..",D26=".."),"..",IF(B26+C26+D26=0,"..",B26+C26+D26)),SUMPRODUCT(('Data - victims'!$A$2:$A$39821=E$4)*('Data - victims'!$B$2:$B$39821=$A26)*('Data - victims'!$C$2:$C$39821=$B$3)*('Data - victims'!$D$2:$D$39821)))</f>
        <v>522</v>
      </c>
      <c r="F26" s="68">
        <f t="shared" si="0"/>
        <v>8</v>
      </c>
      <c r="G26" s="68">
        <f t="shared" si="1"/>
        <v>16</v>
      </c>
      <c r="H26" s="68">
        <f t="shared" si="2"/>
        <v>9</v>
      </c>
      <c r="I26" s="68">
        <f t="shared" si="3"/>
        <v>9</v>
      </c>
      <c r="J26" s="62"/>
      <c r="K26" s="69" cm="1">
        <f t="array" ref="K26">IF(SUMPRODUCT(('Data - population'!$B$2:$B$2784=$A26)*('Data - population'!$C$2:$C$2784=K$4)*('Data - population'!$D$2:$D$2784)),SUMPRODUCT(('Data - population'!$B$2:$B$2784=$A26)*('Data - population'!$C$2:$C$2784=K$4)*('Data - population'!$D$2:$D$2784)),"..")</f>
        <v>49679300</v>
      </c>
      <c r="L26" s="69" cm="1">
        <f t="array" ref="L26">IF(SUMPRODUCT(('Data - population'!$B$2:$B$2784=$A26)*('Data - population'!$C$2:$C$2784=L$4)*('Data - population'!$D$2:$D$2784)),SUMPRODUCT(('Data - population'!$B$2:$B$2784=$A26)*('Data - population'!$C$2:$C$2784=L$4)*('Data - population'!$D$2:$D$2784)),"..")</f>
        <v>5066000</v>
      </c>
      <c r="M26" s="69" cm="1">
        <f t="array" ref="M26">IF(SUMPRODUCT(('Data - population'!$B$2:$B$2784=$A26)*('Data - population'!$C$2:$C$2784=M$4)*('Data - population'!$D$2:$D$2784)),SUMPRODUCT(('Data - population'!$B$2:$B$2784=$A26)*('Data - population'!$C$2:$C$2784=M$4)*('Data - population'!$D$2:$D$2784)),"..")</f>
        <v>2922900</v>
      </c>
      <c r="N26" s="69" cm="1">
        <f t="array" ref="N26">IF(SUMPRODUCT(('Data - population'!$B$2:$B$2784=$A26)*('Data - population'!$C$2:$C$2784=N$4)*('Data - population'!$D$2:$D$2784)),SUMPRODUCT(('Data - population'!$B$2:$B$2784=$A26)*('Data - population'!$C$2:$C$2784=N$4)*('Data - population'!$D$2:$D$2784)),"..")</f>
        <v>57668100</v>
      </c>
      <c r="O26" s="70">
        <f t="shared" si="4"/>
        <v>100</v>
      </c>
      <c r="P26" s="69"/>
      <c r="Q26" s="62"/>
      <c r="R26" s="62"/>
      <c r="S26" s="62"/>
      <c r="T26" s="62"/>
      <c r="U26" s="62"/>
      <c r="V26" s="62"/>
    </row>
    <row r="27" spans="1:22">
      <c r="A27" s="62" t="s">
        <v>90</v>
      </c>
      <c r="B27" s="63" cm="1">
        <f t="array" ref="B27">IF($B$3="Total non-fatal casualties",IF(SUMPRODUCT(('Data - victims'!$A$2:$A$39821=B$4)*('Data - victims'!$B$2:$B$39821=$A27)*('Data - victims'!$C$2:$C$39821="Total non-fatal casualties")*('Data - victims'!$D$2:$D$39821))+SUMPRODUCT(('Data - victims'!$A$2:$A$39821=B$4)*('Data - victims'!$B$2:$B$39821=$A27)*('Data - victims'!$C$2:$C$39821="Hospital severe")*('Data - victims'!$D$2:$D$39821))+SUMPRODUCT(('Data - victims'!$A$2:$A$39821=B$4)*('Data - victims'!$B$2:$B$39821=$A27)*('Data - victims'!$C$2:$C$39821="Hospital slight")*('Data - victims'!$D$2:$D$39821))+SUMPRODUCT(('Data - victims'!$A$2:$A$39821=B$4)*('Data - victims'!$B$2:$B$39821=$A27)*('Data - victims'!$C$2:$C$39821="First aid")*('Data - victims'!$D$2:$D$39821))+SUMPRODUCT(('Data - victims'!$A$2:$A$39821=B$4)*('Data - victims'!$B$2:$B$39821=$A27)*('Data - victims'!$C$2:$C$39821="Precautionary checks")*('Data - victims'!$D$2:$D$39821))=0,"..",SUMPRODUCT(('Data - victims'!$A$2:$A$39821=B$4)*('Data - victims'!$B$2:$B$39821=$A27)*('Data - victims'!$C$2:$C$39821="Total non-fatal casualties")*('Data - victims'!$D$2:$D$39821))+SUMPRODUCT(('Data - victims'!$A$2:$A$39821=B$4)*('Data - victims'!$B$2:$B$39821=$A27)*('Data - victims'!$C$2:$C$39821="Hospital severe")*('Data - victims'!$D$2:$D$39821))+SUMPRODUCT(('Data - victims'!$A$2:$A$39821=B$4)*('Data - victims'!$B$2:$B$39821=$A27)*('Data - victims'!$C$2:$C$39821="Hospital slight")*('Data - victims'!$D$2:$D$39821))+SUMPRODUCT(('Data - victims'!$A$2:$A$39821=B$4)*('Data - victims'!$B$2:$B$39821=$A27)*('Data - victims'!$C$2:$C$39821="First aid")*('Data - victims'!$D$2:$D$39821))+SUMPRODUCT(('Data - victims'!$A$2:$A$39821=B$4)*('Data - victims'!$B$2:$B$39821=$A27)*('Data - victims'!$C$2:$C$39821="Precautionary checks")*('Data - victims'!$D$2:$D$39821))),IF($B$3="Total casualties requiring hospital treatment",IF(SUMPRODUCT(('Data - victims'!$A$2:$A$39821=B$4)*('Data - victims'!$B$2:$B$39821=$A27)*('Data - victims'!$C$2:$C$39821="Total casualties requiring hospital treatment")*('Data - victims'!$D$2:$D$39821))+SUMPRODUCT(('Data - victims'!$A$2:$A$39821=B$4)*('Data - victims'!$B$2:$B$39821=$A27)*('Data - victims'!$C$2:$C$39821="Hospital severe")*('Data - victims'!$D$2:$D$39821))+SUMPRODUCT(('Data - victims'!$A$2:$A$39821=B$4)*('Data - victims'!$B$2:$B$39821=$A27)*('Data - victims'!$C$2:$C$39821="Hospital slight")*('Data - victims'!$D$2:$D$39821))=0,"..",SUMPRODUCT(('Data - victims'!$A$2:$A$39821=B$4)*('Data - victims'!$B$2:$B$39821=$A27)*('Data - victims'!$C$2:$C$39821="Total casualties requiring hospital treatment")*('Data - victims'!$D$2:$D$39821))+SUMPRODUCT(('Data - victims'!$A$2:$A$39821=B$4)*('Data - victims'!$B$2:$B$39821=$A27)*('Data - victims'!$C$2:$C$39821="Hospital severe")*('Data - victims'!$D$2:$D$39821))+SUMPRODUCT(('Data - victims'!$A$2:$A$39821=B$4)*('Data - victims'!$B$2:$B$39821=$A27)*('Data - victims'!$C$2:$C$39821="Hospital slight")*('Data - victims'!$D$2:$D$39821))),IF(SUMPRODUCT(('Data - victims'!$A$2:$A$39821=B$4)*('Data - victims'!$B$2:$B$39821=$A27)*('Data - victims'!$C$2:$C$39821=$B$3)*('Data - victims'!$D$2:$D$39821))=0,"..",SUMPRODUCT(('Data - victims'!$A$2:$A$39821=B$4)*('Data - victims'!$B$2:$B$39821=$A27)*('Data - victims'!$C$2:$C$39821=$B$3)*('Data - victims'!$D$2:$D$39821)))))</f>
        <v>454</v>
      </c>
      <c r="C27" s="63" cm="1">
        <f t="array" ref="C27">IF($B$3="Total non-fatal casualties",IF(SUMPRODUCT(('Data - victims'!$A$2:$A$39821=C$4)*('Data - victims'!$B$2:$B$39821=$A27)*('Data - victims'!$C$2:$C$39821="Total non-fatal casualties")*('Data - victims'!$D$2:$D$39821))+SUMPRODUCT(('Data - victims'!$A$2:$A$39821=C$4)*('Data - victims'!$B$2:$B$39821=$A27)*('Data - victims'!$C$2:$C$39821="Hospital severe")*('Data - victims'!$D$2:$D$39821))+SUMPRODUCT(('Data - victims'!$A$2:$A$39821=C$4)*('Data - victims'!$B$2:$B$39821=$A27)*('Data - victims'!$C$2:$C$39821="Hospital slight")*('Data - victims'!$D$2:$D$39821))+SUMPRODUCT(('Data - victims'!$A$2:$A$39821=C$4)*('Data - victims'!$B$2:$B$39821=$A27)*('Data - victims'!$C$2:$C$39821="First aid")*('Data - victims'!$D$2:$D$39821))+SUMPRODUCT(('Data - victims'!$A$2:$A$39821=C$4)*('Data - victims'!$B$2:$B$39821=$A27)*('Data - victims'!$C$2:$C$39821="Precautionary checks")*('Data - victims'!$D$2:$D$39821))=0,"..",SUMPRODUCT(('Data - victims'!$A$2:$A$39821=C$4)*('Data - victims'!$B$2:$B$39821=$A27)*('Data - victims'!$C$2:$C$39821="Total non-fatal casualties")*('Data - victims'!$D$2:$D$39821))+SUMPRODUCT(('Data - victims'!$A$2:$A$39821=C$4)*('Data - victims'!$B$2:$B$39821=$A27)*('Data - victims'!$C$2:$C$39821="Hospital severe")*('Data - victims'!$D$2:$D$39821))+SUMPRODUCT(('Data - victims'!$A$2:$A$39821=C$4)*('Data - victims'!$B$2:$B$39821=$A27)*('Data - victims'!$C$2:$C$39821="Hospital slight")*('Data - victims'!$D$2:$D$39821))+SUMPRODUCT(('Data - victims'!$A$2:$A$39821=C$4)*('Data - victims'!$B$2:$B$39821=$A27)*('Data - victims'!$C$2:$C$39821="First aid")*('Data - victims'!$D$2:$D$39821))+SUMPRODUCT(('Data - victims'!$A$2:$A$39821=C$4)*('Data - victims'!$B$2:$B$39821=$A27)*('Data - victims'!$C$2:$C$39821="Precautionary checks")*('Data - victims'!$D$2:$D$39821))),IF($B$3="Total casualties requiring hospital treatment",IF(SUMPRODUCT(('Data - victims'!$A$2:$A$39821=C$4)*('Data - victims'!$B$2:$B$39821=$A27)*('Data - victims'!$C$2:$C$39821="Total casualties requiring hospital treatment")*('Data - victims'!$D$2:$D$39821))+SUMPRODUCT(('Data - victims'!$A$2:$A$39821=C$4)*('Data - victims'!$B$2:$B$39821=$A27)*('Data - victims'!$C$2:$C$39821="Hospital severe")*('Data - victims'!$D$2:$D$39821))+SUMPRODUCT(('Data - victims'!$A$2:$A$39821=C$4)*('Data - victims'!$B$2:$B$39821=$A27)*('Data - victims'!$C$2:$C$39821="Hospital slight")*('Data - victims'!$D$2:$D$39821))=0,"..",SUMPRODUCT(('Data - victims'!$A$2:$A$39821=C$4)*('Data - victims'!$B$2:$B$39821=$A27)*('Data - victims'!$C$2:$C$39821="Total casualties requiring hospital treatment")*('Data - victims'!$D$2:$D$39821))+SUMPRODUCT(('Data - victims'!$A$2:$A$39821=C$4)*('Data - victims'!$B$2:$B$39821=$A27)*('Data - victims'!$C$2:$C$39821="Hospital severe")*('Data - victims'!$D$2:$D$39821))+SUMPRODUCT(('Data - victims'!$A$2:$A$39821=C$4)*('Data - victims'!$B$2:$B$39821=$A27)*('Data - victims'!$C$2:$C$39821="Hospital slight")*('Data - victims'!$D$2:$D$39821))),IF(SUMPRODUCT(('Data - victims'!$A$2:$A$39821=C$4)*('Data - victims'!$B$2:$B$39821=$A27)*('Data - victims'!$C$2:$C$39821=$B$3)*('Data - victims'!$D$2:$D$39821))=0,"..",SUMPRODUCT(('Data - victims'!$A$2:$A$39821=C$4)*('Data - victims'!$B$2:$B$39821=$A27)*('Data - victims'!$C$2:$C$39821=$B$3)*('Data - victims'!$D$2:$D$39821)))))</f>
        <v>89</v>
      </c>
      <c r="D27" s="63" cm="1">
        <f t="array" ref="D27">IF($B$3="Total non-fatal casualties",IF(SUMPRODUCT(('Data - victims'!$A$2:$A$39821=D$4)*('Data - victims'!$B$2:$B$39821=$A27)*('Data - victims'!$C$2:$C$39821="Total non-fatal casualties")*('Data - victims'!$D$2:$D$39821))+SUMPRODUCT(('Data - victims'!$A$2:$A$39821=D$4)*('Data - victims'!$B$2:$B$39821=$A27)*('Data - victims'!$C$2:$C$39821="Hospital severe")*('Data - victims'!$D$2:$D$39821))+SUMPRODUCT(('Data - victims'!$A$2:$A$39821=D$4)*('Data - victims'!$B$2:$B$39821=$A27)*('Data - victims'!$C$2:$C$39821="Hospital slight")*('Data - victims'!$D$2:$D$39821))+SUMPRODUCT(('Data - victims'!$A$2:$A$39821=D$4)*('Data - victims'!$B$2:$B$39821=$A27)*('Data - victims'!$C$2:$C$39821="First aid")*('Data - victims'!$D$2:$D$39821))+SUMPRODUCT(('Data - victims'!$A$2:$A$39821=D$4)*('Data - victims'!$B$2:$B$39821=$A27)*('Data - victims'!$C$2:$C$39821="Precautionary checks")*('Data - victims'!$D$2:$D$39821))=0,"..",SUMPRODUCT(('Data - victims'!$A$2:$A$39821=D$4)*('Data - victims'!$B$2:$B$39821=$A27)*('Data - victims'!$C$2:$C$39821="Total non-fatal casualties")*('Data - victims'!$D$2:$D$39821))+SUMPRODUCT(('Data - victims'!$A$2:$A$39821=D$4)*('Data - victims'!$B$2:$B$39821=$A27)*('Data - victims'!$C$2:$C$39821="Hospital severe")*('Data - victims'!$D$2:$D$39821))+SUMPRODUCT(('Data - victims'!$A$2:$A$39821=D$4)*('Data - victims'!$B$2:$B$39821=$A27)*('Data - victims'!$C$2:$C$39821="Hospital slight")*('Data - victims'!$D$2:$D$39821))+SUMPRODUCT(('Data - victims'!$A$2:$A$39821=D$4)*('Data - victims'!$B$2:$B$39821=$A27)*('Data - victims'!$C$2:$C$39821="First aid")*('Data - victims'!$D$2:$D$39821))+SUMPRODUCT(('Data - victims'!$A$2:$A$39821=D$4)*('Data - victims'!$B$2:$B$39821=$A27)*('Data - victims'!$C$2:$C$39821="Precautionary checks")*('Data - victims'!$D$2:$D$39821))),IF($B$3="Total casualties requiring hospital treatment",IF(SUMPRODUCT(('Data - victims'!$A$2:$A$39821=D$4)*('Data - victims'!$B$2:$B$39821=$A27)*('Data - victims'!$C$2:$C$39821="Total casualties requiring hospital treatment")*('Data - victims'!$D$2:$D$39821))+SUMPRODUCT(('Data - victims'!$A$2:$A$39821=D$4)*('Data - victims'!$B$2:$B$39821=$A27)*('Data - victims'!$C$2:$C$39821="Hospital severe")*('Data - victims'!$D$2:$D$39821))+SUMPRODUCT(('Data - victims'!$A$2:$A$39821=D$4)*('Data - victims'!$B$2:$B$39821=$A27)*('Data - victims'!$C$2:$C$39821="Hospital slight")*('Data - victims'!$D$2:$D$39821))=0,"..",SUMPRODUCT(('Data - victims'!$A$2:$A$39821=D$4)*('Data - victims'!$B$2:$B$39821=$A27)*('Data - victims'!$C$2:$C$39821="Total casualties requiring hospital treatment")*('Data - victims'!$D$2:$D$39821))+SUMPRODUCT(('Data - victims'!$A$2:$A$39821=D$4)*('Data - victims'!$B$2:$B$39821=$A27)*('Data - victims'!$C$2:$C$39821="Hospital severe")*('Data - victims'!$D$2:$D$39821))+SUMPRODUCT(('Data - victims'!$A$2:$A$39821=D$4)*('Data - victims'!$B$2:$B$39821=$A27)*('Data - victims'!$C$2:$C$39821="Hospital slight")*('Data - victims'!$D$2:$D$39821))),IF(SUMPRODUCT(('Data - victims'!$A$2:$A$39821=D$4)*('Data - victims'!$B$2:$B$39821=$A27)*('Data - victims'!$C$2:$C$39821=$B$3)*('Data - victims'!$D$2:$D$39821))=0,"..",SUMPRODUCT(('Data - victims'!$A$2:$A$39821=D$4)*('Data - victims'!$B$2:$B$39821=$A27)*('Data - victims'!$C$2:$C$39821=$B$3)*('Data - victims'!$D$2:$D$39821)))))</f>
        <v>33</v>
      </c>
      <c r="E27" s="63" cm="1">
        <f t="array" ref="E27">IF(SUMPRODUCT(('Data - victims'!$A$2:$A$39821=E$4)*('Data - victims'!$B$2:$B$39821=$A27)*('Data - victims'!$C$2:$C$39821=$B$3)*('Data - victims'!$D$2:$D$39821))=0,IF(OR(B27="..",C27="..",D27=".."),"..",IF(B27+C27+D27=0,"..",B27+C27+D27)),SUMPRODUCT(('Data - victims'!$A$2:$A$39821=E$4)*('Data - victims'!$B$2:$B$39821=$A27)*('Data - victims'!$C$2:$C$39821=$B$3)*('Data - victims'!$D$2:$D$39821)))</f>
        <v>576</v>
      </c>
      <c r="F27" s="68">
        <f t="shared" si="0"/>
        <v>9</v>
      </c>
      <c r="G27" s="68">
        <f t="shared" si="1"/>
        <v>18</v>
      </c>
      <c r="H27" s="68">
        <f t="shared" si="2"/>
        <v>11</v>
      </c>
      <c r="I27" s="68">
        <f t="shared" si="3"/>
        <v>10</v>
      </c>
      <c r="J27" s="62"/>
      <c r="K27" s="69" cm="1">
        <f t="array" ref="K27">IF(SUMPRODUCT(('Data - population'!$B$2:$B$2784=$A27)*('Data - population'!$C$2:$C$2784=K$4)*('Data - population'!$D$2:$D$2784)),SUMPRODUCT(('Data - population'!$B$2:$B$2784=$A27)*('Data - population'!$C$2:$C$2784=K$4)*('Data - population'!$D$2:$D$2784)),"..")</f>
        <v>49925500</v>
      </c>
      <c r="L27" s="69" cm="1">
        <f t="array" ref="L27">IF(SUMPRODUCT(('Data - population'!$B$2:$B$2784=$A27)*('Data - population'!$C$2:$C$2784=L$4)*('Data - population'!$D$2:$D$2784)),SUMPRODUCT(('Data - population'!$B$2:$B$2784=$A27)*('Data - population'!$C$2:$C$2784=L$4)*('Data - population'!$D$2:$D$2784)),"..")</f>
        <v>5068500</v>
      </c>
      <c r="M27" s="69" cm="1">
        <f t="array" ref="M27">IF(SUMPRODUCT(('Data - population'!$B$2:$B$2784=$A27)*('Data - population'!$C$2:$C$2784=M$4)*('Data - population'!$D$2:$D$2784)),SUMPRODUCT(('Data - population'!$B$2:$B$2784=$A27)*('Data - population'!$C$2:$C$2784=M$4)*('Data - population'!$D$2:$D$2784)),"..")</f>
        <v>2937700</v>
      </c>
      <c r="N27" s="69" cm="1">
        <f t="array" ref="N27">IF(SUMPRODUCT(('Data - population'!$B$2:$B$2784=$A27)*('Data - population'!$C$2:$C$2784=N$4)*('Data - population'!$D$2:$D$2784)),SUMPRODUCT(('Data - population'!$B$2:$B$2784=$A27)*('Data - population'!$C$2:$C$2784=N$4)*('Data - population'!$D$2:$D$2784)),"..")</f>
        <v>57931700</v>
      </c>
      <c r="O27" s="70">
        <f t="shared" si="4"/>
        <v>0</v>
      </c>
      <c r="P27" s="69"/>
      <c r="Q27" s="62"/>
      <c r="R27" s="62"/>
      <c r="S27" s="62"/>
      <c r="T27" s="62"/>
      <c r="U27" s="62"/>
      <c r="V27" s="62"/>
    </row>
    <row r="28" spans="1:22">
      <c r="A28" s="62" t="s">
        <v>91</v>
      </c>
      <c r="B28" s="63" cm="1">
        <f t="array" ref="B28">IF($B$3="Total non-fatal casualties",IF(SUMPRODUCT(('Data - victims'!$A$2:$A$39821=B$4)*('Data - victims'!$B$2:$B$39821=$A28)*('Data - victims'!$C$2:$C$39821="Total non-fatal casualties")*('Data - victims'!$D$2:$D$39821))+SUMPRODUCT(('Data - victims'!$A$2:$A$39821=B$4)*('Data - victims'!$B$2:$B$39821=$A28)*('Data - victims'!$C$2:$C$39821="Hospital severe")*('Data - victims'!$D$2:$D$39821))+SUMPRODUCT(('Data - victims'!$A$2:$A$39821=B$4)*('Data - victims'!$B$2:$B$39821=$A28)*('Data - victims'!$C$2:$C$39821="Hospital slight")*('Data - victims'!$D$2:$D$39821))+SUMPRODUCT(('Data - victims'!$A$2:$A$39821=B$4)*('Data - victims'!$B$2:$B$39821=$A28)*('Data - victims'!$C$2:$C$39821="First aid")*('Data - victims'!$D$2:$D$39821))+SUMPRODUCT(('Data - victims'!$A$2:$A$39821=B$4)*('Data - victims'!$B$2:$B$39821=$A28)*('Data - victims'!$C$2:$C$39821="Precautionary checks")*('Data - victims'!$D$2:$D$39821))=0,"..",SUMPRODUCT(('Data - victims'!$A$2:$A$39821=B$4)*('Data - victims'!$B$2:$B$39821=$A28)*('Data - victims'!$C$2:$C$39821="Total non-fatal casualties")*('Data - victims'!$D$2:$D$39821))+SUMPRODUCT(('Data - victims'!$A$2:$A$39821=B$4)*('Data - victims'!$B$2:$B$39821=$A28)*('Data - victims'!$C$2:$C$39821="Hospital severe")*('Data - victims'!$D$2:$D$39821))+SUMPRODUCT(('Data - victims'!$A$2:$A$39821=B$4)*('Data - victims'!$B$2:$B$39821=$A28)*('Data - victims'!$C$2:$C$39821="Hospital slight")*('Data - victims'!$D$2:$D$39821))+SUMPRODUCT(('Data - victims'!$A$2:$A$39821=B$4)*('Data - victims'!$B$2:$B$39821=$A28)*('Data - victims'!$C$2:$C$39821="First aid")*('Data - victims'!$D$2:$D$39821))+SUMPRODUCT(('Data - victims'!$A$2:$A$39821=B$4)*('Data - victims'!$B$2:$B$39821=$A28)*('Data - victims'!$C$2:$C$39821="Precautionary checks")*('Data - victims'!$D$2:$D$39821))),IF($B$3="Total casualties requiring hospital treatment",IF(SUMPRODUCT(('Data - victims'!$A$2:$A$39821=B$4)*('Data - victims'!$B$2:$B$39821=$A28)*('Data - victims'!$C$2:$C$39821="Total casualties requiring hospital treatment")*('Data - victims'!$D$2:$D$39821))+SUMPRODUCT(('Data - victims'!$A$2:$A$39821=B$4)*('Data - victims'!$B$2:$B$39821=$A28)*('Data - victims'!$C$2:$C$39821="Hospital severe")*('Data - victims'!$D$2:$D$39821))+SUMPRODUCT(('Data - victims'!$A$2:$A$39821=B$4)*('Data - victims'!$B$2:$B$39821=$A28)*('Data - victims'!$C$2:$C$39821="Hospital slight")*('Data - victims'!$D$2:$D$39821))=0,"..",SUMPRODUCT(('Data - victims'!$A$2:$A$39821=B$4)*('Data - victims'!$B$2:$B$39821=$A28)*('Data - victims'!$C$2:$C$39821="Total casualties requiring hospital treatment")*('Data - victims'!$D$2:$D$39821))+SUMPRODUCT(('Data - victims'!$A$2:$A$39821=B$4)*('Data - victims'!$B$2:$B$39821=$A28)*('Data - victims'!$C$2:$C$39821="Hospital severe")*('Data - victims'!$D$2:$D$39821))+SUMPRODUCT(('Data - victims'!$A$2:$A$39821=B$4)*('Data - victims'!$B$2:$B$39821=$A28)*('Data - victims'!$C$2:$C$39821="Hospital slight")*('Data - victims'!$D$2:$D$39821))),IF(SUMPRODUCT(('Data - victims'!$A$2:$A$39821=B$4)*('Data - victims'!$B$2:$B$39821=$A28)*('Data - victims'!$C$2:$C$39821=$B$3)*('Data - victims'!$D$2:$D$39821))=0,"..",SUMPRODUCT(('Data - victims'!$A$2:$A$39821=B$4)*('Data - victims'!$B$2:$B$39821=$A28)*('Data - victims'!$C$2:$C$39821=$B$3)*('Data - victims'!$D$2:$D$39821)))))</f>
        <v>371</v>
      </c>
      <c r="C28" s="63" cm="1">
        <f t="array" ref="C28">IF($B$3="Total non-fatal casualties",IF(SUMPRODUCT(('Data - victims'!$A$2:$A$39821=C$4)*('Data - victims'!$B$2:$B$39821=$A28)*('Data - victims'!$C$2:$C$39821="Total non-fatal casualties")*('Data - victims'!$D$2:$D$39821))+SUMPRODUCT(('Data - victims'!$A$2:$A$39821=C$4)*('Data - victims'!$B$2:$B$39821=$A28)*('Data - victims'!$C$2:$C$39821="Hospital severe")*('Data - victims'!$D$2:$D$39821))+SUMPRODUCT(('Data - victims'!$A$2:$A$39821=C$4)*('Data - victims'!$B$2:$B$39821=$A28)*('Data - victims'!$C$2:$C$39821="Hospital slight")*('Data - victims'!$D$2:$D$39821))+SUMPRODUCT(('Data - victims'!$A$2:$A$39821=C$4)*('Data - victims'!$B$2:$B$39821=$A28)*('Data - victims'!$C$2:$C$39821="First aid")*('Data - victims'!$D$2:$D$39821))+SUMPRODUCT(('Data - victims'!$A$2:$A$39821=C$4)*('Data - victims'!$B$2:$B$39821=$A28)*('Data - victims'!$C$2:$C$39821="Precautionary checks")*('Data - victims'!$D$2:$D$39821))=0,"..",SUMPRODUCT(('Data - victims'!$A$2:$A$39821=C$4)*('Data - victims'!$B$2:$B$39821=$A28)*('Data - victims'!$C$2:$C$39821="Total non-fatal casualties")*('Data - victims'!$D$2:$D$39821))+SUMPRODUCT(('Data - victims'!$A$2:$A$39821=C$4)*('Data - victims'!$B$2:$B$39821=$A28)*('Data - victims'!$C$2:$C$39821="Hospital severe")*('Data - victims'!$D$2:$D$39821))+SUMPRODUCT(('Data - victims'!$A$2:$A$39821=C$4)*('Data - victims'!$B$2:$B$39821=$A28)*('Data - victims'!$C$2:$C$39821="Hospital slight")*('Data - victims'!$D$2:$D$39821))+SUMPRODUCT(('Data - victims'!$A$2:$A$39821=C$4)*('Data - victims'!$B$2:$B$39821=$A28)*('Data - victims'!$C$2:$C$39821="First aid")*('Data - victims'!$D$2:$D$39821))+SUMPRODUCT(('Data - victims'!$A$2:$A$39821=C$4)*('Data - victims'!$B$2:$B$39821=$A28)*('Data - victims'!$C$2:$C$39821="Precautionary checks")*('Data - victims'!$D$2:$D$39821))),IF($B$3="Total casualties requiring hospital treatment",IF(SUMPRODUCT(('Data - victims'!$A$2:$A$39821=C$4)*('Data - victims'!$B$2:$B$39821=$A28)*('Data - victims'!$C$2:$C$39821="Total casualties requiring hospital treatment")*('Data - victims'!$D$2:$D$39821))+SUMPRODUCT(('Data - victims'!$A$2:$A$39821=C$4)*('Data - victims'!$B$2:$B$39821=$A28)*('Data - victims'!$C$2:$C$39821="Hospital severe")*('Data - victims'!$D$2:$D$39821))+SUMPRODUCT(('Data - victims'!$A$2:$A$39821=C$4)*('Data - victims'!$B$2:$B$39821=$A28)*('Data - victims'!$C$2:$C$39821="Hospital slight")*('Data - victims'!$D$2:$D$39821))=0,"..",SUMPRODUCT(('Data - victims'!$A$2:$A$39821=C$4)*('Data - victims'!$B$2:$B$39821=$A28)*('Data - victims'!$C$2:$C$39821="Total casualties requiring hospital treatment")*('Data - victims'!$D$2:$D$39821))+SUMPRODUCT(('Data - victims'!$A$2:$A$39821=C$4)*('Data - victims'!$B$2:$B$39821=$A28)*('Data - victims'!$C$2:$C$39821="Hospital severe")*('Data - victims'!$D$2:$D$39821))+SUMPRODUCT(('Data - victims'!$A$2:$A$39821=C$4)*('Data - victims'!$B$2:$B$39821=$A28)*('Data - victims'!$C$2:$C$39821="Hospital slight")*('Data - victims'!$D$2:$D$39821))),IF(SUMPRODUCT(('Data - victims'!$A$2:$A$39821=C$4)*('Data - victims'!$B$2:$B$39821=$A28)*('Data - victims'!$C$2:$C$39821=$B$3)*('Data - victims'!$D$2:$D$39821))=0,"..",SUMPRODUCT(('Data - victims'!$A$2:$A$39821=C$4)*('Data - victims'!$B$2:$B$39821=$A28)*('Data - victims'!$C$2:$C$39821=$B$3)*('Data - victims'!$D$2:$D$39821)))))</f>
        <v>85</v>
      </c>
      <c r="D28" s="63" cm="1">
        <f t="array" ref="D28">IF($B$3="Total non-fatal casualties",IF(SUMPRODUCT(('Data - victims'!$A$2:$A$39821=D$4)*('Data - victims'!$B$2:$B$39821=$A28)*('Data - victims'!$C$2:$C$39821="Total non-fatal casualties")*('Data - victims'!$D$2:$D$39821))+SUMPRODUCT(('Data - victims'!$A$2:$A$39821=D$4)*('Data - victims'!$B$2:$B$39821=$A28)*('Data - victims'!$C$2:$C$39821="Hospital severe")*('Data - victims'!$D$2:$D$39821))+SUMPRODUCT(('Data - victims'!$A$2:$A$39821=D$4)*('Data - victims'!$B$2:$B$39821=$A28)*('Data - victims'!$C$2:$C$39821="Hospital slight")*('Data - victims'!$D$2:$D$39821))+SUMPRODUCT(('Data - victims'!$A$2:$A$39821=D$4)*('Data - victims'!$B$2:$B$39821=$A28)*('Data - victims'!$C$2:$C$39821="First aid")*('Data - victims'!$D$2:$D$39821))+SUMPRODUCT(('Data - victims'!$A$2:$A$39821=D$4)*('Data - victims'!$B$2:$B$39821=$A28)*('Data - victims'!$C$2:$C$39821="Precautionary checks")*('Data - victims'!$D$2:$D$39821))=0,"..",SUMPRODUCT(('Data - victims'!$A$2:$A$39821=D$4)*('Data - victims'!$B$2:$B$39821=$A28)*('Data - victims'!$C$2:$C$39821="Total non-fatal casualties")*('Data - victims'!$D$2:$D$39821))+SUMPRODUCT(('Data - victims'!$A$2:$A$39821=D$4)*('Data - victims'!$B$2:$B$39821=$A28)*('Data - victims'!$C$2:$C$39821="Hospital severe")*('Data - victims'!$D$2:$D$39821))+SUMPRODUCT(('Data - victims'!$A$2:$A$39821=D$4)*('Data - victims'!$B$2:$B$39821=$A28)*('Data - victims'!$C$2:$C$39821="Hospital slight")*('Data - victims'!$D$2:$D$39821))+SUMPRODUCT(('Data - victims'!$A$2:$A$39821=D$4)*('Data - victims'!$B$2:$B$39821=$A28)*('Data - victims'!$C$2:$C$39821="First aid")*('Data - victims'!$D$2:$D$39821))+SUMPRODUCT(('Data - victims'!$A$2:$A$39821=D$4)*('Data - victims'!$B$2:$B$39821=$A28)*('Data - victims'!$C$2:$C$39821="Precautionary checks")*('Data - victims'!$D$2:$D$39821))),IF($B$3="Total casualties requiring hospital treatment",IF(SUMPRODUCT(('Data - victims'!$A$2:$A$39821=D$4)*('Data - victims'!$B$2:$B$39821=$A28)*('Data - victims'!$C$2:$C$39821="Total casualties requiring hospital treatment")*('Data - victims'!$D$2:$D$39821))+SUMPRODUCT(('Data - victims'!$A$2:$A$39821=D$4)*('Data - victims'!$B$2:$B$39821=$A28)*('Data - victims'!$C$2:$C$39821="Hospital severe")*('Data - victims'!$D$2:$D$39821))+SUMPRODUCT(('Data - victims'!$A$2:$A$39821=D$4)*('Data - victims'!$B$2:$B$39821=$A28)*('Data - victims'!$C$2:$C$39821="Hospital slight")*('Data - victims'!$D$2:$D$39821))=0,"..",SUMPRODUCT(('Data - victims'!$A$2:$A$39821=D$4)*('Data - victims'!$B$2:$B$39821=$A28)*('Data - victims'!$C$2:$C$39821="Total casualties requiring hospital treatment")*('Data - victims'!$D$2:$D$39821))+SUMPRODUCT(('Data - victims'!$A$2:$A$39821=D$4)*('Data - victims'!$B$2:$B$39821=$A28)*('Data - victims'!$C$2:$C$39821="Hospital severe")*('Data - victims'!$D$2:$D$39821))+SUMPRODUCT(('Data - victims'!$A$2:$A$39821=D$4)*('Data - victims'!$B$2:$B$39821=$A28)*('Data - victims'!$C$2:$C$39821="Hospital slight")*('Data - victims'!$D$2:$D$39821))),IF(SUMPRODUCT(('Data - victims'!$A$2:$A$39821=D$4)*('Data - victims'!$B$2:$B$39821=$A28)*('Data - victims'!$C$2:$C$39821=$B$3)*('Data - victims'!$D$2:$D$39821))=0,"..",SUMPRODUCT(('Data - victims'!$A$2:$A$39821=D$4)*('Data - victims'!$B$2:$B$39821=$A28)*('Data - victims'!$C$2:$C$39821=$B$3)*('Data - victims'!$D$2:$D$39821)))))</f>
        <v>27</v>
      </c>
      <c r="E28" s="63" cm="1">
        <f t="array" ref="E28">IF(SUMPRODUCT(('Data - victims'!$A$2:$A$39821=E$4)*('Data - victims'!$B$2:$B$39821=$A28)*('Data - victims'!$C$2:$C$39821=$B$3)*('Data - victims'!$D$2:$D$39821))=0,IF(OR(B28="..",C28="..",D28=".."),"..",IF(B28+C28+D28=0,"..",B28+C28+D28)),SUMPRODUCT(('Data - victims'!$A$2:$A$39821=E$4)*('Data - victims'!$B$2:$B$39821=$A28)*('Data - victims'!$C$2:$C$39821=$B$3)*('Data - victims'!$D$2:$D$39821)))</f>
        <v>483</v>
      </c>
      <c r="F28" s="68">
        <f t="shared" si="0"/>
        <v>7</v>
      </c>
      <c r="G28" s="68">
        <f t="shared" si="1"/>
        <v>17</v>
      </c>
      <c r="H28" s="68">
        <f t="shared" si="2"/>
        <v>9</v>
      </c>
      <c r="I28" s="68">
        <f t="shared" si="3"/>
        <v>8</v>
      </c>
      <c r="J28" s="62"/>
      <c r="K28" s="69" cm="1">
        <f t="array" ref="K28">IF(SUMPRODUCT(('Data - population'!$B$2:$B$2784=$A28)*('Data - population'!$C$2:$C$2784=K$4)*('Data - population'!$D$2:$D$2784)),SUMPRODUCT(('Data - population'!$B$2:$B$2784=$A28)*('Data - population'!$C$2:$C$2784=K$4)*('Data - population'!$D$2:$D$2784)),"..")</f>
        <v>50194600</v>
      </c>
      <c r="L28" s="69" cm="1">
        <f t="array" ref="L28">IF(SUMPRODUCT(('Data - population'!$B$2:$B$2784=$A28)*('Data - population'!$C$2:$C$2784=L$4)*('Data - population'!$D$2:$D$2784)),SUMPRODUCT(('Data - population'!$B$2:$B$2784=$A28)*('Data - population'!$C$2:$C$2784=L$4)*('Data - population'!$D$2:$D$2784)),"..")</f>
        <v>5084300</v>
      </c>
      <c r="M28" s="69" cm="1">
        <f t="array" ref="M28">IF(SUMPRODUCT(('Data - population'!$B$2:$B$2784=$A28)*('Data - population'!$C$2:$C$2784=M$4)*('Data - population'!$D$2:$D$2784)),SUMPRODUCT(('Data - population'!$B$2:$B$2784=$A28)*('Data - population'!$C$2:$C$2784=M$4)*('Data - population'!$D$2:$D$2784)),"..")</f>
        <v>2957400</v>
      </c>
      <c r="N28" s="69" cm="1">
        <f t="array" ref="N28">IF(SUMPRODUCT(('Data - population'!$B$2:$B$2784=$A28)*('Data - population'!$C$2:$C$2784=N$4)*('Data - population'!$D$2:$D$2784)),SUMPRODUCT(('Data - population'!$B$2:$B$2784=$A28)*('Data - population'!$C$2:$C$2784=N$4)*('Data - population'!$D$2:$D$2784)),"..")</f>
        <v>58236300</v>
      </c>
      <c r="O28" s="70">
        <f t="shared" si="4"/>
        <v>0</v>
      </c>
      <c r="P28" s="69"/>
      <c r="Q28" s="62"/>
      <c r="R28" s="62"/>
      <c r="S28" s="62"/>
      <c r="T28" s="62"/>
      <c r="U28" s="62"/>
      <c r="V28" s="62"/>
    </row>
    <row r="29" spans="1:22">
      <c r="A29" s="62" t="s">
        <v>92</v>
      </c>
      <c r="B29" s="63" cm="1">
        <f t="array" ref="B29">IF($B$3="Total non-fatal casualties",IF(SUMPRODUCT(('Data - victims'!$A$2:$A$39821=B$4)*('Data - victims'!$B$2:$B$39821=$A29)*('Data - victims'!$C$2:$C$39821="Total non-fatal casualties")*('Data - victims'!$D$2:$D$39821))+SUMPRODUCT(('Data - victims'!$A$2:$A$39821=B$4)*('Data - victims'!$B$2:$B$39821=$A29)*('Data - victims'!$C$2:$C$39821="Hospital severe")*('Data - victims'!$D$2:$D$39821))+SUMPRODUCT(('Data - victims'!$A$2:$A$39821=B$4)*('Data - victims'!$B$2:$B$39821=$A29)*('Data - victims'!$C$2:$C$39821="Hospital slight")*('Data - victims'!$D$2:$D$39821))+SUMPRODUCT(('Data - victims'!$A$2:$A$39821=B$4)*('Data - victims'!$B$2:$B$39821=$A29)*('Data - victims'!$C$2:$C$39821="First aid")*('Data - victims'!$D$2:$D$39821))+SUMPRODUCT(('Data - victims'!$A$2:$A$39821=B$4)*('Data - victims'!$B$2:$B$39821=$A29)*('Data - victims'!$C$2:$C$39821="Precautionary checks")*('Data - victims'!$D$2:$D$39821))=0,"..",SUMPRODUCT(('Data - victims'!$A$2:$A$39821=B$4)*('Data - victims'!$B$2:$B$39821=$A29)*('Data - victims'!$C$2:$C$39821="Total non-fatal casualties")*('Data - victims'!$D$2:$D$39821))+SUMPRODUCT(('Data - victims'!$A$2:$A$39821=B$4)*('Data - victims'!$B$2:$B$39821=$A29)*('Data - victims'!$C$2:$C$39821="Hospital severe")*('Data - victims'!$D$2:$D$39821))+SUMPRODUCT(('Data - victims'!$A$2:$A$39821=B$4)*('Data - victims'!$B$2:$B$39821=$A29)*('Data - victims'!$C$2:$C$39821="Hospital slight")*('Data - victims'!$D$2:$D$39821))+SUMPRODUCT(('Data - victims'!$A$2:$A$39821=B$4)*('Data - victims'!$B$2:$B$39821=$A29)*('Data - victims'!$C$2:$C$39821="First aid")*('Data - victims'!$D$2:$D$39821))+SUMPRODUCT(('Data - victims'!$A$2:$A$39821=B$4)*('Data - victims'!$B$2:$B$39821=$A29)*('Data - victims'!$C$2:$C$39821="Precautionary checks")*('Data - victims'!$D$2:$D$39821))),IF($B$3="Total casualties requiring hospital treatment",IF(SUMPRODUCT(('Data - victims'!$A$2:$A$39821=B$4)*('Data - victims'!$B$2:$B$39821=$A29)*('Data - victims'!$C$2:$C$39821="Total casualties requiring hospital treatment")*('Data - victims'!$D$2:$D$39821))+SUMPRODUCT(('Data - victims'!$A$2:$A$39821=B$4)*('Data - victims'!$B$2:$B$39821=$A29)*('Data - victims'!$C$2:$C$39821="Hospital severe")*('Data - victims'!$D$2:$D$39821))+SUMPRODUCT(('Data - victims'!$A$2:$A$39821=B$4)*('Data - victims'!$B$2:$B$39821=$A29)*('Data - victims'!$C$2:$C$39821="Hospital slight")*('Data - victims'!$D$2:$D$39821))=0,"..",SUMPRODUCT(('Data - victims'!$A$2:$A$39821=B$4)*('Data - victims'!$B$2:$B$39821=$A29)*('Data - victims'!$C$2:$C$39821="Total casualties requiring hospital treatment")*('Data - victims'!$D$2:$D$39821))+SUMPRODUCT(('Data - victims'!$A$2:$A$39821=B$4)*('Data - victims'!$B$2:$B$39821=$A29)*('Data - victims'!$C$2:$C$39821="Hospital severe")*('Data - victims'!$D$2:$D$39821))+SUMPRODUCT(('Data - victims'!$A$2:$A$39821=B$4)*('Data - victims'!$B$2:$B$39821=$A29)*('Data - victims'!$C$2:$C$39821="Hospital slight")*('Data - victims'!$D$2:$D$39821))),IF(SUMPRODUCT(('Data - victims'!$A$2:$A$39821=B$4)*('Data - victims'!$B$2:$B$39821=$A29)*('Data - victims'!$C$2:$C$39821=$B$3)*('Data - victims'!$D$2:$D$39821))=0,"..",SUMPRODUCT(('Data - victims'!$A$2:$A$39821=B$4)*('Data - victims'!$B$2:$B$39821=$A29)*('Data - victims'!$C$2:$C$39821=$B$3)*('Data - victims'!$D$2:$D$39821)))))</f>
        <v>386</v>
      </c>
      <c r="C29" s="63" cm="1">
        <f t="array" ref="C29">IF($B$3="Total non-fatal casualties",IF(SUMPRODUCT(('Data - victims'!$A$2:$A$39821=C$4)*('Data - victims'!$B$2:$B$39821=$A29)*('Data - victims'!$C$2:$C$39821="Total non-fatal casualties")*('Data - victims'!$D$2:$D$39821))+SUMPRODUCT(('Data - victims'!$A$2:$A$39821=C$4)*('Data - victims'!$B$2:$B$39821=$A29)*('Data - victims'!$C$2:$C$39821="Hospital severe")*('Data - victims'!$D$2:$D$39821))+SUMPRODUCT(('Data - victims'!$A$2:$A$39821=C$4)*('Data - victims'!$B$2:$B$39821=$A29)*('Data - victims'!$C$2:$C$39821="Hospital slight")*('Data - victims'!$D$2:$D$39821))+SUMPRODUCT(('Data - victims'!$A$2:$A$39821=C$4)*('Data - victims'!$B$2:$B$39821=$A29)*('Data - victims'!$C$2:$C$39821="First aid")*('Data - victims'!$D$2:$D$39821))+SUMPRODUCT(('Data - victims'!$A$2:$A$39821=C$4)*('Data - victims'!$B$2:$B$39821=$A29)*('Data - victims'!$C$2:$C$39821="Precautionary checks")*('Data - victims'!$D$2:$D$39821))=0,"..",SUMPRODUCT(('Data - victims'!$A$2:$A$39821=C$4)*('Data - victims'!$B$2:$B$39821=$A29)*('Data - victims'!$C$2:$C$39821="Total non-fatal casualties")*('Data - victims'!$D$2:$D$39821))+SUMPRODUCT(('Data - victims'!$A$2:$A$39821=C$4)*('Data - victims'!$B$2:$B$39821=$A29)*('Data - victims'!$C$2:$C$39821="Hospital severe")*('Data - victims'!$D$2:$D$39821))+SUMPRODUCT(('Data - victims'!$A$2:$A$39821=C$4)*('Data - victims'!$B$2:$B$39821=$A29)*('Data - victims'!$C$2:$C$39821="Hospital slight")*('Data - victims'!$D$2:$D$39821))+SUMPRODUCT(('Data - victims'!$A$2:$A$39821=C$4)*('Data - victims'!$B$2:$B$39821=$A29)*('Data - victims'!$C$2:$C$39821="First aid")*('Data - victims'!$D$2:$D$39821))+SUMPRODUCT(('Data - victims'!$A$2:$A$39821=C$4)*('Data - victims'!$B$2:$B$39821=$A29)*('Data - victims'!$C$2:$C$39821="Precautionary checks")*('Data - victims'!$D$2:$D$39821))),IF($B$3="Total casualties requiring hospital treatment",IF(SUMPRODUCT(('Data - victims'!$A$2:$A$39821=C$4)*('Data - victims'!$B$2:$B$39821=$A29)*('Data - victims'!$C$2:$C$39821="Total casualties requiring hospital treatment")*('Data - victims'!$D$2:$D$39821))+SUMPRODUCT(('Data - victims'!$A$2:$A$39821=C$4)*('Data - victims'!$B$2:$B$39821=$A29)*('Data - victims'!$C$2:$C$39821="Hospital severe")*('Data - victims'!$D$2:$D$39821))+SUMPRODUCT(('Data - victims'!$A$2:$A$39821=C$4)*('Data - victims'!$B$2:$B$39821=$A29)*('Data - victims'!$C$2:$C$39821="Hospital slight")*('Data - victims'!$D$2:$D$39821))=0,"..",SUMPRODUCT(('Data - victims'!$A$2:$A$39821=C$4)*('Data - victims'!$B$2:$B$39821=$A29)*('Data - victims'!$C$2:$C$39821="Total casualties requiring hospital treatment")*('Data - victims'!$D$2:$D$39821))+SUMPRODUCT(('Data - victims'!$A$2:$A$39821=C$4)*('Data - victims'!$B$2:$B$39821=$A29)*('Data - victims'!$C$2:$C$39821="Hospital severe")*('Data - victims'!$D$2:$D$39821))+SUMPRODUCT(('Data - victims'!$A$2:$A$39821=C$4)*('Data - victims'!$B$2:$B$39821=$A29)*('Data - victims'!$C$2:$C$39821="Hospital slight")*('Data - victims'!$D$2:$D$39821))),IF(SUMPRODUCT(('Data - victims'!$A$2:$A$39821=C$4)*('Data - victims'!$B$2:$B$39821=$A29)*('Data - victims'!$C$2:$C$39821=$B$3)*('Data - victims'!$D$2:$D$39821))=0,"..",SUMPRODUCT(('Data - victims'!$A$2:$A$39821=C$4)*('Data - victims'!$B$2:$B$39821=$A29)*('Data - victims'!$C$2:$C$39821=$B$3)*('Data - victims'!$D$2:$D$39821)))))</f>
        <v>60</v>
      </c>
      <c r="D29" s="63" cm="1">
        <f t="array" ref="D29">IF($B$3="Total non-fatal casualties",IF(SUMPRODUCT(('Data - victims'!$A$2:$A$39821=D$4)*('Data - victims'!$B$2:$B$39821=$A29)*('Data - victims'!$C$2:$C$39821="Total non-fatal casualties")*('Data - victims'!$D$2:$D$39821))+SUMPRODUCT(('Data - victims'!$A$2:$A$39821=D$4)*('Data - victims'!$B$2:$B$39821=$A29)*('Data - victims'!$C$2:$C$39821="Hospital severe")*('Data - victims'!$D$2:$D$39821))+SUMPRODUCT(('Data - victims'!$A$2:$A$39821=D$4)*('Data - victims'!$B$2:$B$39821=$A29)*('Data - victims'!$C$2:$C$39821="Hospital slight")*('Data - victims'!$D$2:$D$39821))+SUMPRODUCT(('Data - victims'!$A$2:$A$39821=D$4)*('Data - victims'!$B$2:$B$39821=$A29)*('Data - victims'!$C$2:$C$39821="First aid")*('Data - victims'!$D$2:$D$39821))+SUMPRODUCT(('Data - victims'!$A$2:$A$39821=D$4)*('Data - victims'!$B$2:$B$39821=$A29)*('Data - victims'!$C$2:$C$39821="Precautionary checks")*('Data - victims'!$D$2:$D$39821))=0,"..",SUMPRODUCT(('Data - victims'!$A$2:$A$39821=D$4)*('Data - victims'!$B$2:$B$39821=$A29)*('Data - victims'!$C$2:$C$39821="Total non-fatal casualties")*('Data - victims'!$D$2:$D$39821))+SUMPRODUCT(('Data - victims'!$A$2:$A$39821=D$4)*('Data - victims'!$B$2:$B$39821=$A29)*('Data - victims'!$C$2:$C$39821="Hospital severe")*('Data - victims'!$D$2:$D$39821))+SUMPRODUCT(('Data - victims'!$A$2:$A$39821=D$4)*('Data - victims'!$B$2:$B$39821=$A29)*('Data - victims'!$C$2:$C$39821="Hospital slight")*('Data - victims'!$D$2:$D$39821))+SUMPRODUCT(('Data - victims'!$A$2:$A$39821=D$4)*('Data - victims'!$B$2:$B$39821=$A29)*('Data - victims'!$C$2:$C$39821="First aid")*('Data - victims'!$D$2:$D$39821))+SUMPRODUCT(('Data - victims'!$A$2:$A$39821=D$4)*('Data - victims'!$B$2:$B$39821=$A29)*('Data - victims'!$C$2:$C$39821="Precautionary checks")*('Data - victims'!$D$2:$D$39821))),IF($B$3="Total casualties requiring hospital treatment",IF(SUMPRODUCT(('Data - victims'!$A$2:$A$39821=D$4)*('Data - victims'!$B$2:$B$39821=$A29)*('Data - victims'!$C$2:$C$39821="Total casualties requiring hospital treatment")*('Data - victims'!$D$2:$D$39821))+SUMPRODUCT(('Data - victims'!$A$2:$A$39821=D$4)*('Data - victims'!$B$2:$B$39821=$A29)*('Data - victims'!$C$2:$C$39821="Hospital severe")*('Data - victims'!$D$2:$D$39821))+SUMPRODUCT(('Data - victims'!$A$2:$A$39821=D$4)*('Data - victims'!$B$2:$B$39821=$A29)*('Data - victims'!$C$2:$C$39821="Hospital slight")*('Data - victims'!$D$2:$D$39821))=0,"..",SUMPRODUCT(('Data - victims'!$A$2:$A$39821=D$4)*('Data - victims'!$B$2:$B$39821=$A29)*('Data - victims'!$C$2:$C$39821="Total casualties requiring hospital treatment")*('Data - victims'!$D$2:$D$39821))+SUMPRODUCT(('Data - victims'!$A$2:$A$39821=D$4)*('Data - victims'!$B$2:$B$39821=$A29)*('Data - victims'!$C$2:$C$39821="Hospital severe")*('Data - victims'!$D$2:$D$39821))+SUMPRODUCT(('Data - victims'!$A$2:$A$39821=D$4)*('Data - victims'!$B$2:$B$39821=$A29)*('Data - victims'!$C$2:$C$39821="Hospital slight")*('Data - victims'!$D$2:$D$39821))),IF(SUMPRODUCT(('Data - victims'!$A$2:$A$39821=D$4)*('Data - victims'!$B$2:$B$39821=$A29)*('Data - victims'!$C$2:$C$39821=$B$3)*('Data - victims'!$D$2:$D$39821))=0,"..",SUMPRODUCT(('Data - victims'!$A$2:$A$39821=D$4)*('Data - victims'!$B$2:$B$39821=$A29)*('Data - victims'!$C$2:$C$39821=$B$3)*('Data - victims'!$D$2:$D$39821)))))</f>
        <v>24</v>
      </c>
      <c r="E29" s="63" cm="1">
        <f t="array" ref="E29">IF(SUMPRODUCT(('Data - victims'!$A$2:$A$39821=E$4)*('Data - victims'!$B$2:$B$39821=$A29)*('Data - victims'!$C$2:$C$39821=$B$3)*('Data - victims'!$D$2:$D$39821))=0,IF(OR(B29="..",C29="..",D29=".."),"..",IF(B29+C29+D29=0,"..",B29+C29+D29)),SUMPRODUCT(('Data - victims'!$A$2:$A$39821=E$4)*('Data - victims'!$B$2:$B$39821=$A29)*('Data - victims'!$C$2:$C$39821=$B$3)*('Data - victims'!$D$2:$D$39821)))</f>
        <v>470</v>
      </c>
      <c r="F29" s="68">
        <f t="shared" si="0"/>
        <v>8</v>
      </c>
      <c r="G29" s="68">
        <f t="shared" si="1"/>
        <v>12</v>
      </c>
      <c r="H29" s="68">
        <f t="shared" si="2"/>
        <v>8</v>
      </c>
      <c r="I29" s="68">
        <f t="shared" si="3"/>
        <v>8</v>
      </c>
      <c r="J29" s="62"/>
      <c r="K29" s="69" cm="1">
        <f t="array" ref="K29">IF(SUMPRODUCT(('Data - population'!$B$2:$B$2784=$A29)*('Data - population'!$C$2:$C$2784=K$4)*('Data - population'!$D$2:$D$2784)),SUMPRODUCT(('Data - population'!$B$2:$B$2784=$A29)*('Data - population'!$C$2:$C$2784=K$4)*('Data - population'!$D$2:$D$2784)),"..")</f>
        <v>50606000</v>
      </c>
      <c r="L29" s="69" cm="1">
        <f t="array" ref="L29">IF(SUMPRODUCT(('Data - population'!$B$2:$B$2784=$A29)*('Data - population'!$C$2:$C$2784=L$4)*('Data - population'!$D$2:$D$2784)),SUMPRODUCT(('Data - population'!$B$2:$B$2784=$A29)*('Data - population'!$C$2:$C$2784=L$4)*('Data - population'!$D$2:$D$2784)),"..")</f>
        <v>5110200</v>
      </c>
      <c r="M29" s="69" cm="1">
        <f t="array" ref="M29">IF(SUMPRODUCT(('Data - population'!$B$2:$B$2784=$A29)*('Data - population'!$C$2:$C$2784=M$4)*('Data - population'!$D$2:$D$2784)),SUMPRODUCT(('Data - population'!$B$2:$B$2784=$A29)*('Data - population'!$C$2:$C$2784=M$4)*('Data - population'!$D$2:$D$2784)),"..")</f>
        <v>2969300</v>
      </c>
      <c r="N29" s="69" cm="1">
        <f t="array" ref="N29">IF(SUMPRODUCT(('Data - population'!$B$2:$B$2784=$A29)*('Data - population'!$C$2:$C$2784=N$4)*('Data - population'!$D$2:$D$2784)),SUMPRODUCT(('Data - population'!$B$2:$B$2784=$A29)*('Data - population'!$C$2:$C$2784=N$4)*('Data - population'!$D$2:$D$2784)),"..")</f>
        <v>58685500</v>
      </c>
      <c r="O29" s="70">
        <f t="shared" si="4"/>
        <v>0</v>
      </c>
      <c r="P29" s="69"/>
      <c r="Q29" s="62"/>
      <c r="R29" s="62"/>
      <c r="S29" s="62"/>
      <c r="T29" s="62"/>
      <c r="U29" s="62"/>
      <c r="V29" s="62"/>
    </row>
    <row r="30" spans="1:22">
      <c r="A30" s="62" t="s">
        <v>93</v>
      </c>
      <c r="B30" s="63" cm="1">
        <f t="array" ref="B30">IF($B$3="Total non-fatal casualties",IF(SUMPRODUCT(('Data - victims'!$A$2:$A$39821=B$4)*('Data - victims'!$B$2:$B$39821=$A30)*('Data - victims'!$C$2:$C$39821="Total non-fatal casualties")*('Data - victims'!$D$2:$D$39821))+SUMPRODUCT(('Data - victims'!$A$2:$A$39821=B$4)*('Data - victims'!$B$2:$B$39821=$A30)*('Data - victims'!$C$2:$C$39821="Hospital severe")*('Data - victims'!$D$2:$D$39821))+SUMPRODUCT(('Data - victims'!$A$2:$A$39821=B$4)*('Data - victims'!$B$2:$B$39821=$A30)*('Data - victims'!$C$2:$C$39821="Hospital slight")*('Data - victims'!$D$2:$D$39821))+SUMPRODUCT(('Data - victims'!$A$2:$A$39821=B$4)*('Data - victims'!$B$2:$B$39821=$A30)*('Data - victims'!$C$2:$C$39821="First aid")*('Data - victims'!$D$2:$D$39821))+SUMPRODUCT(('Data - victims'!$A$2:$A$39821=B$4)*('Data - victims'!$B$2:$B$39821=$A30)*('Data - victims'!$C$2:$C$39821="Precautionary checks")*('Data - victims'!$D$2:$D$39821))=0,"..",SUMPRODUCT(('Data - victims'!$A$2:$A$39821=B$4)*('Data - victims'!$B$2:$B$39821=$A30)*('Data - victims'!$C$2:$C$39821="Total non-fatal casualties")*('Data - victims'!$D$2:$D$39821))+SUMPRODUCT(('Data - victims'!$A$2:$A$39821=B$4)*('Data - victims'!$B$2:$B$39821=$A30)*('Data - victims'!$C$2:$C$39821="Hospital severe")*('Data - victims'!$D$2:$D$39821))+SUMPRODUCT(('Data - victims'!$A$2:$A$39821=B$4)*('Data - victims'!$B$2:$B$39821=$A30)*('Data - victims'!$C$2:$C$39821="Hospital slight")*('Data - victims'!$D$2:$D$39821))+SUMPRODUCT(('Data - victims'!$A$2:$A$39821=B$4)*('Data - victims'!$B$2:$B$39821=$A30)*('Data - victims'!$C$2:$C$39821="First aid")*('Data - victims'!$D$2:$D$39821))+SUMPRODUCT(('Data - victims'!$A$2:$A$39821=B$4)*('Data - victims'!$B$2:$B$39821=$A30)*('Data - victims'!$C$2:$C$39821="Precautionary checks")*('Data - victims'!$D$2:$D$39821))),IF($B$3="Total casualties requiring hospital treatment",IF(SUMPRODUCT(('Data - victims'!$A$2:$A$39821=B$4)*('Data - victims'!$B$2:$B$39821=$A30)*('Data - victims'!$C$2:$C$39821="Total casualties requiring hospital treatment")*('Data - victims'!$D$2:$D$39821))+SUMPRODUCT(('Data - victims'!$A$2:$A$39821=B$4)*('Data - victims'!$B$2:$B$39821=$A30)*('Data - victims'!$C$2:$C$39821="Hospital severe")*('Data - victims'!$D$2:$D$39821))+SUMPRODUCT(('Data - victims'!$A$2:$A$39821=B$4)*('Data - victims'!$B$2:$B$39821=$A30)*('Data - victims'!$C$2:$C$39821="Hospital slight")*('Data - victims'!$D$2:$D$39821))=0,"..",SUMPRODUCT(('Data - victims'!$A$2:$A$39821=B$4)*('Data - victims'!$B$2:$B$39821=$A30)*('Data - victims'!$C$2:$C$39821="Total casualties requiring hospital treatment")*('Data - victims'!$D$2:$D$39821))+SUMPRODUCT(('Data - victims'!$A$2:$A$39821=B$4)*('Data - victims'!$B$2:$B$39821=$A30)*('Data - victims'!$C$2:$C$39821="Hospital severe")*('Data - victims'!$D$2:$D$39821))+SUMPRODUCT(('Data - victims'!$A$2:$A$39821=B$4)*('Data - victims'!$B$2:$B$39821=$A30)*('Data - victims'!$C$2:$C$39821="Hospital slight")*('Data - victims'!$D$2:$D$39821))),IF(SUMPRODUCT(('Data - victims'!$A$2:$A$39821=B$4)*('Data - victims'!$B$2:$B$39821=$A30)*('Data - victims'!$C$2:$C$39821=$B$3)*('Data - victims'!$D$2:$D$39821))=0,"..",SUMPRODUCT(('Data - victims'!$A$2:$A$39821=B$4)*('Data - victims'!$B$2:$B$39821=$A30)*('Data - victims'!$C$2:$C$39821=$B$3)*('Data - victims'!$D$2:$D$39821)))))</f>
        <v>364</v>
      </c>
      <c r="C30" s="63" cm="1">
        <f t="array" ref="C30">IF($B$3="Total non-fatal casualties",IF(SUMPRODUCT(('Data - victims'!$A$2:$A$39821=C$4)*('Data - victims'!$B$2:$B$39821=$A30)*('Data - victims'!$C$2:$C$39821="Total non-fatal casualties")*('Data - victims'!$D$2:$D$39821))+SUMPRODUCT(('Data - victims'!$A$2:$A$39821=C$4)*('Data - victims'!$B$2:$B$39821=$A30)*('Data - victims'!$C$2:$C$39821="Hospital severe")*('Data - victims'!$D$2:$D$39821))+SUMPRODUCT(('Data - victims'!$A$2:$A$39821=C$4)*('Data - victims'!$B$2:$B$39821=$A30)*('Data - victims'!$C$2:$C$39821="Hospital slight")*('Data - victims'!$D$2:$D$39821))+SUMPRODUCT(('Data - victims'!$A$2:$A$39821=C$4)*('Data - victims'!$B$2:$B$39821=$A30)*('Data - victims'!$C$2:$C$39821="First aid")*('Data - victims'!$D$2:$D$39821))+SUMPRODUCT(('Data - victims'!$A$2:$A$39821=C$4)*('Data - victims'!$B$2:$B$39821=$A30)*('Data - victims'!$C$2:$C$39821="Precautionary checks")*('Data - victims'!$D$2:$D$39821))=0,"..",SUMPRODUCT(('Data - victims'!$A$2:$A$39821=C$4)*('Data - victims'!$B$2:$B$39821=$A30)*('Data - victims'!$C$2:$C$39821="Total non-fatal casualties")*('Data - victims'!$D$2:$D$39821))+SUMPRODUCT(('Data - victims'!$A$2:$A$39821=C$4)*('Data - victims'!$B$2:$B$39821=$A30)*('Data - victims'!$C$2:$C$39821="Hospital severe")*('Data - victims'!$D$2:$D$39821))+SUMPRODUCT(('Data - victims'!$A$2:$A$39821=C$4)*('Data - victims'!$B$2:$B$39821=$A30)*('Data - victims'!$C$2:$C$39821="Hospital slight")*('Data - victims'!$D$2:$D$39821))+SUMPRODUCT(('Data - victims'!$A$2:$A$39821=C$4)*('Data - victims'!$B$2:$B$39821=$A30)*('Data - victims'!$C$2:$C$39821="First aid")*('Data - victims'!$D$2:$D$39821))+SUMPRODUCT(('Data - victims'!$A$2:$A$39821=C$4)*('Data - victims'!$B$2:$B$39821=$A30)*('Data - victims'!$C$2:$C$39821="Precautionary checks")*('Data - victims'!$D$2:$D$39821))),IF($B$3="Total casualties requiring hospital treatment",IF(SUMPRODUCT(('Data - victims'!$A$2:$A$39821=C$4)*('Data - victims'!$B$2:$B$39821=$A30)*('Data - victims'!$C$2:$C$39821="Total casualties requiring hospital treatment")*('Data - victims'!$D$2:$D$39821))+SUMPRODUCT(('Data - victims'!$A$2:$A$39821=C$4)*('Data - victims'!$B$2:$B$39821=$A30)*('Data - victims'!$C$2:$C$39821="Hospital severe")*('Data - victims'!$D$2:$D$39821))+SUMPRODUCT(('Data - victims'!$A$2:$A$39821=C$4)*('Data - victims'!$B$2:$B$39821=$A30)*('Data - victims'!$C$2:$C$39821="Hospital slight")*('Data - victims'!$D$2:$D$39821))=0,"..",SUMPRODUCT(('Data - victims'!$A$2:$A$39821=C$4)*('Data - victims'!$B$2:$B$39821=$A30)*('Data - victims'!$C$2:$C$39821="Total casualties requiring hospital treatment")*('Data - victims'!$D$2:$D$39821))+SUMPRODUCT(('Data - victims'!$A$2:$A$39821=C$4)*('Data - victims'!$B$2:$B$39821=$A30)*('Data - victims'!$C$2:$C$39821="Hospital severe")*('Data - victims'!$D$2:$D$39821))+SUMPRODUCT(('Data - victims'!$A$2:$A$39821=C$4)*('Data - victims'!$B$2:$B$39821=$A30)*('Data - victims'!$C$2:$C$39821="Hospital slight")*('Data - victims'!$D$2:$D$39821))),IF(SUMPRODUCT(('Data - victims'!$A$2:$A$39821=C$4)*('Data - victims'!$B$2:$B$39821=$A30)*('Data - victims'!$C$2:$C$39821=$B$3)*('Data - victims'!$D$2:$D$39821))=0,"..",SUMPRODUCT(('Data - victims'!$A$2:$A$39821=C$4)*('Data - victims'!$B$2:$B$39821=$A30)*('Data - victims'!$C$2:$C$39821=$B$3)*('Data - victims'!$D$2:$D$39821)))))</f>
        <v>46</v>
      </c>
      <c r="D30" s="63" cm="1">
        <f t="array" ref="D30">IF($B$3="Total non-fatal casualties",IF(SUMPRODUCT(('Data - victims'!$A$2:$A$39821=D$4)*('Data - victims'!$B$2:$B$39821=$A30)*('Data - victims'!$C$2:$C$39821="Total non-fatal casualties")*('Data - victims'!$D$2:$D$39821))+SUMPRODUCT(('Data - victims'!$A$2:$A$39821=D$4)*('Data - victims'!$B$2:$B$39821=$A30)*('Data - victims'!$C$2:$C$39821="Hospital severe")*('Data - victims'!$D$2:$D$39821))+SUMPRODUCT(('Data - victims'!$A$2:$A$39821=D$4)*('Data - victims'!$B$2:$B$39821=$A30)*('Data - victims'!$C$2:$C$39821="Hospital slight")*('Data - victims'!$D$2:$D$39821))+SUMPRODUCT(('Data - victims'!$A$2:$A$39821=D$4)*('Data - victims'!$B$2:$B$39821=$A30)*('Data - victims'!$C$2:$C$39821="First aid")*('Data - victims'!$D$2:$D$39821))+SUMPRODUCT(('Data - victims'!$A$2:$A$39821=D$4)*('Data - victims'!$B$2:$B$39821=$A30)*('Data - victims'!$C$2:$C$39821="Precautionary checks")*('Data - victims'!$D$2:$D$39821))=0,"..",SUMPRODUCT(('Data - victims'!$A$2:$A$39821=D$4)*('Data - victims'!$B$2:$B$39821=$A30)*('Data - victims'!$C$2:$C$39821="Total non-fatal casualties")*('Data - victims'!$D$2:$D$39821))+SUMPRODUCT(('Data - victims'!$A$2:$A$39821=D$4)*('Data - victims'!$B$2:$B$39821=$A30)*('Data - victims'!$C$2:$C$39821="Hospital severe")*('Data - victims'!$D$2:$D$39821))+SUMPRODUCT(('Data - victims'!$A$2:$A$39821=D$4)*('Data - victims'!$B$2:$B$39821=$A30)*('Data - victims'!$C$2:$C$39821="Hospital slight")*('Data - victims'!$D$2:$D$39821))+SUMPRODUCT(('Data - victims'!$A$2:$A$39821=D$4)*('Data - victims'!$B$2:$B$39821=$A30)*('Data - victims'!$C$2:$C$39821="First aid")*('Data - victims'!$D$2:$D$39821))+SUMPRODUCT(('Data - victims'!$A$2:$A$39821=D$4)*('Data - victims'!$B$2:$B$39821=$A30)*('Data - victims'!$C$2:$C$39821="Precautionary checks")*('Data - victims'!$D$2:$D$39821))),IF($B$3="Total casualties requiring hospital treatment",IF(SUMPRODUCT(('Data - victims'!$A$2:$A$39821=D$4)*('Data - victims'!$B$2:$B$39821=$A30)*('Data - victims'!$C$2:$C$39821="Total casualties requiring hospital treatment")*('Data - victims'!$D$2:$D$39821))+SUMPRODUCT(('Data - victims'!$A$2:$A$39821=D$4)*('Data - victims'!$B$2:$B$39821=$A30)*('Data - victims'!$C$2:$C$39821="Hospital severe")*('Data - victims'!$D$2:$D$39821))+SUMPRODUCT(('Data - victims'!$A$2:$A$39821=D$4)*('Data - victims'!$B$2:$B$39821=$A30)*('Data - victims'!$C$2:$C$39821="Hospital slight")*('Data - victims'!$D$2:$D$39821))=0,"..",SUMPRODUCT(('Data - victims'!$A$2:$A$39821=D$4)*('Data - victims'!$B$2:$B$39821=$A30)*('Data - victims'!$C$2:$C$39821="Total casualties requiring hospital treatment")*('Data - victims'!$D$2:$D$39821))+SUMPRODUCT(('Data - victims'!$A$2:$A$39821=D$4)*('Data - victims'!$B$2:$B$39821=$A30)*('Data - victims'!$C$2:$C$39821="Hospital severe")*('Data - victims'!$D$2:$D$39821))+SUMPRODUCT(('Data - victims'!$A$2:$A$39821=D$4)*('Data - victims'!$B$2:$B$39821=$A30)*('Data - victims'!$C$2:$C$39821="Hospital slight")*('Data - victims'!$D$2:$D$39821))),IF(SUMPRODUCT(('Data - victims'!$A$2:$A$39821=D$4)*('Data - victims'!$B$2:$B$39821=$A30)*('Data - victims'!$C$2:$C$39821=$B$3)*('Data - victims'!$D$2:$D$39821))=0,"..",SUMPRODUCT(('Data - victims'!$A$2:$A$39821=D$4)*('Data - victims'!$B$2:$B$39821=$A30)*('Data - victims'!$C$2:$C$39821=$B$3)*('Data - victims'!$D$2:$D$39821)))))</f>
        <v>20</v>
      </c>
      <c r="E30" s="63" cm="1">
        <f t="array" ref="E30">IF(SUMPRODUCT(('Data - victims'!$A$2:$A$39821=E$4)*('Data - victims'!$B$2:$B$39821=$A30)*('Data - victims'!$C$2:$C$39821=$B$3)*('Data - victims'!$D$2:$D$39821))=0,IF(OR(B30="..",C30="..",D30=".."),"..",IF(B30+C30+D30=0,"..",B30+C30+D30)),SUMPRODUCT(('Data - victims'!$A$2:$A$39821=E$4)*('Data - victims'!$B$2:$B$39821=$A30)*('Data - victims'!$C$2:$C$39821=$B$3)*('Data - victims'!$D$2:$D$39821)))</f>
        <v>430</v>
      </c>
      <c r="F30" s="68">
        <f t="shared" si="0"/>
        <v>7</v>
      </c>
      <c r="G30" s="68">
        <f t="shared" si="1"/>
        <v>9</v>
      </c>
      <c r="H30" s="68">
        <f t="shared" si="2"/>
        <v>7</v>
      </c>
      <c r="I30" s="68">
        <f t="shared" si="3"/>
        <v>7</v>
      </c>
      <c r="J30" s="62"/>
      <c r="K30" s="69" cm="1">
        <f t="array" ref="K30">IF(SUMPRODUCT(('Data - population'!$B$2:$B$2784=$A30)*('Data - population'!$C$2:$C$2784=K$4)*('Data - population'!$D$2:$D$2784)),SUMPRODUCT(('Data - population'!$B$2:$B$2784=$A30)*('Data - population'!$C$2:$C$2784=K$4)*('Data - population'!$D$2:$D$2784)),"..")</f>
        <v>50965200</v>
      </c>
      <c r="L30" s="69" cm="1">
        <f t="array" ref="L30">IF(SUMPRODUCT(('Data - population'!$B$2:$B$2784=$A30)*('Data - population'!$C$2:$C$2784=L$4)*('Data - population'!$D$2:$D$2784)),SUMPRODUCT(('Data - population'!$B$2:$B$2784=$A30)*('Data - population'!$C$2:$C$2784=L$4)*('Data - population'!$D$2:$D$2784)),"..")</f>
        <v>5133000</v>
      </c>
      <c r="M30" s="69" cm="1">
        <f t="array" ref="M30">IF(SUMPRODUCT(('Data - population'!$B$2:$B$2784=$A30)*('Data - population'!$C$2:$C$2784=M$4)*('Data - population'!$D$2:$D$2784)),SUMPRODUCT(('Data - population'!$B$2:$B$2784=$A30)*('Data - population'!$C$2:$C$2784=M$4)*('Data - population'!$D$2:$D$2784)),"..")</f>
        <v>2985700</v>
      </c>
      <c r="N30" s="69" cm="1">
        <f t="array" ref="N30">IF(SUMPRODUCT(('Data - population'!$B$2:$B$2784=$A30)*('Data - population'!$C$2:$C$2784=N$4)*('Data - population'!$D$2:$D$2784)),SUMPRODUCT(('Data - population'!$B$2:$B$2784=$A30)*('Data - population'!$C$2:$C$2784=N$4)*('Data - population'!$D$2:$D$2784)),"..")</f>
        <v>59083900</v>
      </c>
      <c r="O30" s="70">
        <f t="shared" si="4"/>
        <v>0</v>
      </c>
      <c r="P30" s="69"/>
      <c r="Q30" s="62"/>
      <c r="R30" s="62"/>
      <c r="S30" s="62"/>
      <c r="T30" s="62"/>
      <c r="U30" s="62"/>
      <c r="V30" s="62"/>
    </row>
    <row r="31" spans="1:22">
      <c r="A31" s="62" t="s">
        <v>94</v>
      </c>
      <c r="B31" s="63" cm="1">
        <f t="array" ref="B31">IF($B$3="Total non-fatal casualties",IF(SUMPRODUCT(('Data - victims'!$A$2:$A$39821=B$4)*('Data - victims'!$B$2:$B$39821=$A31)*('Data - victims'!$C$2:$C$39821="Total non-fatal casualties")*('Data - victims'!$D$2:$D$39821))+SUMPRODUCT(('Data - victims'!$A$2:$A$39821=B$4)*('Data - victims'!$B$2:$B$39821=$A31)*('Data - victims'!$C$2:$C$39821="Hospital severe")*('Data - victims'!$D$2:$D$39821))+SUMPRODUCT(('Data - victims'!$A$2:$A$39821=B$4)*('Data - victims'!$B$2:$B$39821=$A31)*('Data - victims'!$C$2:$C$39821="Hospital slight")*('Data - victims'!$D$2:$D$39821))+SUMPRODUCT(('Data - victims'!$A$2:$A$39821=B$4)*('Data - victims'!$B$2:$B$39821=$A31)*('Data - victims'!$C$2:$C$39821="First aid")*('Data - victims'!$D$2:$D$39821))+SUMPRODUCT(('Data - victims'!$A$2:$A$39821=B$4)*('Data - victims'!$B$2:$B$39821=$A31)*('Data - victims'!$C$2:$C$39821="Precautionary checks")*('Data - victims'!$D$2:$D$39821))=0,"..",SUMPRODUCT(('Data - victims'!$A$2:$A$39821=B$4)*('Data - victims'!$B$2:$B$39821=$A31)*('Data - victims'!$C$2:$C$39821="Total non-fatal casualties")*('Data - victims'!$D$2:$D$39821))+SUMPRODUCT(('Data - victims'!$A$2:$A$39821=B$4)*('Data - victims'!$B$2:$B$39821=$A31)*('Data - victims'!$C$2:$C$39821="Hospital severe")*('Data - victims'!$D$2:$D$39821))+SUMPRODUCT(('Data - victims'!$A$2:$A$39821=B$4)*('Data - victims'!$B$2:$B$39821=$A31)*('Data - victims'!$C$2:$C$39821="Hospital slight")*('Data - victims'!$D$2:$D$39821))+SUMPRODUCT(('Data - victims'!$A$2:$A$39821=B$4)*('Data - victims'!$B$2:$B$39821=$A31)*('Data - victims'!$C$2:$C$39821="First aid")*('Data - victims'!$D$2:$D$39821))+SUMPRODUCT(('Data - victims'!$A$2:$A$39821=B$4)*('Data - victims'!$B$2:$B$39821=$A31)*('Data - victims'!$C$2:$C$39821="Precautionary checks")*('Data - victims'!$D$2:$D$39821))),IF($B$3="Total casualties requiring hospital treatment",IF(SUMPRODUCT(('Data - victims'!$A$2:$A$39821=B$4)*('Data - victims'!$B$2:$B$39821=$A31)*('Data - victims'!$C$2:$C$39821="Total casualties requiring hospital treatment")*('Data - victims'!$D$2:$D$39821))+SUMPRODUCT(('Data - victims'!$A$2:$A$39821=B$4)*('Data - victims'!$B$2:$B$39821=$A31)*('Data - victims'!$C$2:$C$39821="Hospital severe")*('Data - victims'!$D$2:$D$39821))+SUMPRODUCT(('Data - victims'!$A$2:$A$39821=B$4)*('Data - victims'!$B$2:$B$39821=$A31)*('Data - victims'!$C$2:$C$39821="Hospital slight")*('Data - victims'!$D$2:$D$39821))=0,"..",SUMPRODUCT(('Data - victims'!$A$2:$A$39821=B$4)*('Data - victims'!$B$2:$B$39821=$A31)*('Data - victims'!$C$2:$C$39821="Total casualties requiring hospital treatment")*('Data - victims'!$D$2:$D$39821))+SUMPRODUCT(('Data - victims'!$A$2:$A$39821=B$4)*('Data - victims'!$B$2:$B$39821=$A31)*('Data - victims'!$C$2:$C$39821="Hospital severe")*('Data - victims'!$D$2:$D$39821))+SUMPRODUCT(('Data - victims'!$A$2:$A$39821=B$4)*('Data - victims'!$B$2:$B$39821=$A31)*('Data - victims'!$C$2:$C$39821="Hospital slight")*('Data - victims'!$D$2:$D$39821))),IF(SUMPRODUCT(('Data - victims'!$A$2:$A$39821=B$4)*('Data - victims'!$B$2:$B$39821=$A31)*('Data - victims'!$C$2:$C$39821=$B$3)*('Data - victims'!$D$2:$D$39821))=0,"..",SUMPRODUCT(('Data - victims'!$A$2:$A$39821=B$4)*('Data - victims'!$B$2:$B$39821=$A31)*('Data - victims'!$C$2:$C$39821=$B$3)*('Data - victims'!$D$2:$D$39821)))))</f>
        <v>358</v>
      </c>
      <c r="C31" s="63" cm="1">
        <f t="array" ref="C31">IF($B$3="Total non-fatal casualties",IF(SUMPRODUCT(('Data - victims'!$A$2:$A$39821=C$4)*('Data - victims'!$B$2:$B$39821=$A31)*('Data - victims'!$C$2:$C$39821="Total non-fatal casualties")*('Data - victims'!$D$2:$D$39821))+SUMPRODUCT(('Data - victims'!$A$2:$A$39821=C$4)*('Data - victims'!$B$2:$B$39821=$A31)*('Data - victims'!$C$2:$C$39821="Hospital severe")*('Data - victims'!$D$2:$D$39821))+SUMPRODUCT(('Data - victims'!$A$2:$A$39821=C$4)*('Data - victims'!$B$2:$B$39821=$A31)*('Data - victims'!$C$2:$C$39821="Hospital slight")*('Data - victims'!$D$2:$D$39821))+SUMPRODUCT(('Data - victims'!$A$2:$A$39821=C$4)*('Data - victims'!$B$2:$B$39821=$A31)*('Data - victims'!$C$2:$C$39821="First aid")*('Data - victims'!$D$2:$D$39821))+SUMPRODUCT(('Data - victims'!$A$2:$A$39821=C$4)*('Data - victims'!$B$2:$B$39821=$A31)*('Data - victims'!$C$2:$C$39821="Precautionary checks")*('Data - victims'!$D$2:$D$39821))=0,"..",SUMPRODUCT(('Data - victims'!$A$2:$A$39821=C$4)*('Data - victims'!$B$2:$B$39821=$A31)*('Data - victims'!$C$2:$C$39821="Total non-fatal casualties")*('Data - victims'!$D$2:$D$39821))+SUMPRODUCT(('Data - victims'!$A$2:$A$39821=C$4)*('Data - victims'!$B$2:$B$39821=$A31)*('Data - victims'!$C$2:$C$39821="Hospital severe")*('Data - victims'!$D$2:$D$39821))+SUMPRODUCT(('Data - victims'!$A$2:$A$39821=C$4)*('Data - victims'!$B$2:$B$39821=$A31)*('Data - victims'!$C$2:$C$39821="Hospital slight")*('Data - victims'!$D$2:$D$39821))+SUMPRODUCT(('Data - victims'!$A$2:$A$39821=C$4)*('Data - victims'!$B$2:$B$39821=$A31)*('Data - victims'!$C$2:$C$39821="First aid")*('Data - victims'!$D$2:$D$39821))+SUMPRODUCT(('Data - victims'!$A$2:$A$39821=C$4)*('Data - victims'!$B$2:$B$39821=$A31)*('Data - victims'!$C$2:$C$39821="Precautionary checks")*('Data - victims'!$D$2:$D$39821))),IF($B$3="Total casualties requiring hospital treatment",IF(SUMPRODUCT(('Data - victims'!$A$2:$A$39821=C$4)*('Data - victims'!$B$2:$B$39821=$A31)*('Data - victims'!$C$2:$C$39821="Total casualties requiring hospital treatment")*('Data - victims'!$D$2:$D$39821))+SUMPRODUCT(('Data - victims'!$A$2:$A$39821=C$4)*('Data - victims'!$B$2:$B$39821=$A31)*('Data - victims'!$C$2:$C$39821="Hospital severe")*('Data - victims'!$D$2:$D$39821))+SUMPRODUCT(('Data - victims'!$A$2:$A$39821=C$4)*('Data - victims'!$B$2:$B$39821=$A31)*('Data - victims'!$C$2:$C$39821="Hospital slight")*('Data - victims'!$D$2:$D$39821))=0,"..",SUMPRODUCT(('Data - victims'!$A$2:$A$39821=C$4)*('Data - victims'!$B$2:$B$39821=$A31)*('Data - victims'!$C$2:$C$39821="Total casualties requiring hospital treatment")*('Data - victims'!$D$2:$D$39821))+SUMPRODUCT(('Data - victims'!$A$2:$A$39821=C$4)*('Data - victims'!$B$2:$B$39821=$A31)*('Data - victims'!$C$2:$C$39821="Hospital severe")*('Data - victims'!$D$2:$D$39821))+SUMPRODUCT(('Data - victims'!$A$2:$A$39821=C$4)*('Data - victims'!$B$2:$B$39821=$A31)*('Data - victims'!$C$2:$C$39821="Hospital slight")*('Data - victims'!$D$2:$D$39821))),IF(SUMPRODUCT(('Data - victims'!$A$2:$A$39821=C$4)*('Data - victims'!$B$2:$B$39821=$A31)*('Data - victims'!$C$2:$C$39821=$B$3)*('Data - victims'!$D$2:$D$39821))=0,"..",SUMPRODUCT(('Data - victims'!$A$2:$A$39821=C$4)*('Data - victims'!$B$2:$B$39821=$A31)*('Data - victims'!$C$2:$C$39821=$B$3)*('Data - victims'!$D$2:$D$39821)))))</f>
        <v>72</v>
      </c>
      <c r="D31" s="63" cm="1">
        <f t="array" ref="D31">IF($B$3="Total non-fatal casualties",IF(SUMPRODUCT(('Data - victims'!$A$2:$A$39821=D$4)*('Data - victims'!$B$2:$B$39821=$A31)*('Data - victims'!$C$2:$C$39821="Total non-fatal casualties")*('Data - victims'!$D$2:$D$39821))+SUMPRODUCT(('Data - victims'!$A$2:$A$39821=D$4)*('Data - victims'!$B$2:$B$39821=$A31)*('Data - victims'!$C$2:$C$39821="Hospital severe")*('Data - victims'!$D$2:$D$39821))+SUMPRODUCT(('Data - victims'!$A$2:$A$39821=D$4)*('Data - victims'!$B$2:$B$39821=$A31)*('Data - victims'!$C$2:$C$39821="Hospital slight")*('Data - victims'!$D$2:$D$39821))+SUMPRODUCT(('Data - victims'!$A$2:$A$39821=D$4)*('Data - victims'!$B$2:$B$39821=$A31)*('Data - victims'!$C$2:$C$39821="First aid")*('Data - victims'!$D$2:$D$39821))+SUMPRODUCT(('Data - victims'!$A$2:$A$39821=D$4)*('Data - victims'!$B$2:$B$39821=$A31)*('Data - victims'!$C$2:$C$39821="Precautionary checks")*('Data - victims'!$D$2:$D$39821))=0,"..",SUMPRODUCT(('Data - victims'!$A$2:$A$39821=D$4)*('Data - victims'!$B$2:$B$39821=$A31)*('Data - victims'!$C$2:$C$39821="Total non-fatal casualties")*('Data - victims'!$D$2:$D$39821))+SUMPRODUCT(('Data - victims'!$A$2:$A$39821=D$4)*('Data - victims'!$B$2:$B$39821=$A31)*('Data - victims'!$C$2:$C$39821="Hospital severe")*('Data - victims'!$D$2:$D$39821))+SUMPRODUCT(('Data - victims'!$A$2:$A$39821=D$4)*('Data - victims'!$B$2:$B$39821=$A31)*('Data - victims'!$C$2:$C$39821="Hospital slight")*('Data - victims'!$D$2:$D$39821))+SUMPRODUCT(('Data - victims'!$A$2:$A$39821=D$4)*('Data - victims'!$B$2:$B$39821=$A31)*('Data - victims'!$C$2:$C$39821="First aid")*('Data - victims'!$D$2:$D$39821))+SUMPRODUCT(('Data - victims'!$A$2:$A$39821=D$4)*('Data - victims'!$B$2:$B$39821=$A31)*('Data - victims'!$C$2:$C$39821="Precautionary checks")*('Data - victims'!$D$2:$D$39821))),IF($B$3="Total casualties requiring hospital treatment",IF(SUMPRODUCT(('Data - victims'!$A$2:$A$39821=D$4)*('Data - victims'!$B$2:$B$39821=$A31)*('Data - victims'!$C$2:$C$39821="Total casualties requiring hospital treatment")*('Data - victims'!$D$2:$D$39821))+SUMPRODUCT(('Data - victims'!$A$2:$A$39821=D$4)*('Data - victims'!$B$2:$B$39821=$A31)*('Data - victims'!$C$2:$C$39821="Hospital severe")*('Data - victims'!$D$2:$D$39821))+SUMPRODUCT(('Data - victims'!$A$2:$A$39821=D$4)*('Data - victims'!$B$2:$B$39821=$A31)*('Data - victims'!$C$2:$C$39821="Hospital slight")*('Data - victims'!$D$2:$D$39821))=0,"..",SUMPRODUCT(('Data - victims'!$A$2:$A$39821=D$4)*('Data - victims'!$B$2:$B$39821=$A31)*('Data - victims'!$C$2:$C$39821="Total casualties requiring hospital treatment")*('Data - victims'!$D$2:$D$39821))+SUMPRODUCT(('Data - victims'!$A$2:$A$39821=D$4)*('Data - victims'!$B$2:$B$39821=$A31)*('Data - victims'!$C$2:$C$39821="Hospital severe")*('Data - victims'!$D$2:$D$39821))+SUMPRODUCT(('Data - victims'!$A$2:$A$39821=D$4)*('Data - victims'!$B$2:$B$39821=$A31)*('Data - victims'!$C$2:$C$39821="Hospital slight")*('Data - victims'!$D$2:$D$39821))),IF(SUMPRODUCT(('Data - victims'!$A$2:$A$39821=D$4)*('Data - victims'!$B$2:$B$39821=$A31)*('Data - victims'!$C$2:$C$39821=$B$3)*('Data - victims'!$D$2:$D$39821))=0,"..",SUMPRODUCT(('Data - victims'!$A$2:$A$39821=D$4)*('Data - victims'!$B$2:$B$39821=$A31)*('Data - victims'!$C$2:$C$39821=$B$3)*('Data - victims'!$D$2:$D$39821)))))</f>
        <v>28</v>
      </c>
      <c r="E31" s="63" cm="1">
        <f t="array" ref="E31">IF(SUMPRODUCT(('Data - victims'!$A$2:$A$39821=E$4)*('Data - victims'!$B$2:$B$39821=$A31)*('Data - victims'!$C$2:$C$39821=$B$3)*('Data - victims'!$D$2:$D$39821))=0,IF(OR(B31="..",C31="..",D31=".."),"..",IF(B31+C31+D31=0,"..",B31+C31+D31)),SUMPRODUCT(('Data - victims'!$A$2:$A$39821=E$4)*('Data - victims'!$B$2:$B$39821=$A31)*('Data - victims'!$C$2:$C$39821=$B$3)*('Data - victims'!$D$2:$D$39821)))</f>
        <v>458</v>
      </c>
      <c r="F31" s="68">
        <f t="shared" si="0"/>
        <v>7</v>
      </c>
      <c r="G31" s="68">
        <f t="shared" si="1"/>
        <v>14</v>
      </c>
      <c r="H31" s="68">
        <f t="shared" si="2"/>
        <v>9</v>
      </c>
      <c r="I31" s="68">
        <f t="shared" si="3"/>
        <v>8</v>
      </c>
      <c r="J31" s="62"/>
      <c r="K31" s="69" cm="1">
        <f t="array" ref="K31">IF(SUMPRODUCT(('Data - population'!$B$2:$B$2784=$A31)*('Data - population'!$C$2:$C$2784=K$4)*('Data - population'!$D$2:$D$2784)),SUMPRODUCT(('Data - population'!$B$2:$B$2784=$A31)*('Data - population'!$C$2:$C$2784=K$4)*('Data - population'!$D$2:$D$2784)),"..")</f>
        <v>51381100</v>
      </c>
      <c r="L31" s="69" cm="1">
        <f t="array" ref="L31">IF(SUMPRODUCT(('Data - population'!$B$2:$B$2784=$A31)*('Data - population'!$C$2:$C$2784=L$4)*('Data - population'!$D$2:$D$2784)),SUMPRODUCT(('Data - population'!$B$2:$B$2784=$A31)*('Data - population'!$C$2:$C$2784=L$4)*('Data - population'!$D$2:$D$2784)),"..")</f>
        <v>5170000</v>
      </c>
      <c r="M31" s="69" cm="1">
        <f t="array" ref="M31">IF(SUMPRODUCT(('Data - population'!$B$2:$B$2784=$A31)*('Data - population'!$C$2:$C$2784=M$4)*('Data - population'!$D$2:$D$2784)),SUMPRODUCT(('Data - population'!$B$2:$B$2784=$A31)*('Data - population'!$C$2:$C$2784=M$4)*('Data - population'!$D$2:$D$2784)),"..")</f>
        <v>3006300</v>
      </c>
      <c r="N31" s="69" cm="1">
        <f t="array" ref="N31">IF(SUMPRODUCT(('Data - population'!$B$2:$B$2784=$A31)*('Data - population'!$C$2:$C$2784=N$4)*('Data - population'!$D$2:$D$2784)),SUMPRODUCT(('Data - population'!$B$2:$B$2784=$A31)*('Data - population'!$C$2:$C$2784=N$4)*('Data - population'!$D$2:$D$2784)),"..")</f>
        <v>59557400</v>
      </c>
      <c r="O31" s="70">
        <f t="shared" si="4"/>
        <v>0</v>
      </c>
      <c r="P31" s="69"/>
      <c r="Q31" s="62"/>
      <c r="R31" s="62"/>
      <c r="S31" s="62"/>
      <c r="T31" s="62"/>
      <c r="U31" s="62"/>
      <c r="V31" s="62"/>
    </row>
    <row r="32" spans="1:22">
      <c r="A32" s="62" t="s">
        <v>95</v>
      </c>
      <c r="B32" s="63" cm="1">
        <f t="array" ref="B32">IF($B$3="Total non-fatal casualties",IF(SUMPRODUCT(('Data - victims'!$A$2:$A$39821=B$4)*('Data - victims'!$B$2:$B$39821=$A32)*('Data - victims'!$C$2:$C$39821="Total non-fatal casualties")*('Data - victims'!$D$2:$D$39821))+SUMPRODUCT(('Data - victims'!$A$2:$A$39821=B$4)*('Data - victims'!$B$2:$B$39821=$A32)*('Data - victims'!$C$2:$C$39821="Hospital severe")*('Data - victims'!$D$2:$D$39821))+SUMPRODUCT(('Data - victims'!$A$2:$A$39821=B$4)*('Data - victims'!$B$2:$B$39821=$A32)*('Data - victims'!$C$2:$C$39821="Hospital slight")*('Data - victims'!$D$2:$D$39821))+SUMPRODUCT(('Data - victims'!$A$2:$A$39821=B$4)*('Data - victims'!$B$2:$B$39821=$A32)*('Data - victims'!$C$2:$C$39821="First aid")*('Data - victims'!$D$2:$D$39821))+SUMPRODUCT(('Data - victims'!$A$2:$A$39821=B$4)*('Data - victims'!$B$2:$B$39821=$A32)*('Data - victims'!$C$2:$C$39821="Precautionary checks")*('Data - victims'!$D$2:$D$39821))=0,"..",SUMPRODUCT(('Data - victims'!$A$2:$A$39821=B$4)*('Data - victims'!$B$2:$B$39821=$A32)*('Data - victims'!$C$2:$C$39821="Total non-fatal casualties")*('Data - victims'!$D$2:$D$39821))+SUMPRODUCT(('Data - victims'!$A$2:$A$39821=B$4)*('Data - victims'!$B$2:$B$39821=$A32)*('Data - victims'!$C$2:$C$39821="Hospital severe")*('Data - victims'!$D$2:$D$39821))+SUMPRODUCT(('Data - victims'!$A$2:$A$39821=B$4)*('Data - victims'!$B$2:$B$39821=$A32)*('Data - victims'!$C$2:$C$39821="Hospital slight")*('Data - victims'!$D$2:$D$39821))+SUMPRODUCT(('Data - victims'!$A$2:$A$39821=B$4)*('Data - victims'!$B$2:$B$39821=$A32)*('Data - victims'!$C$2:$C$39821="First aid")*('Data - victims'!$D$2:$D$39821))+SUMPRODUCT(('Data - victims'!$A$2:$A$39821=B$4)*('Data - victims'!$B$2:$B$39821=$A32)*('Data - victims'!$C$2:$C$39821="Precautionary checks")*('Data - victims'!$D$2:$D$39821))),IF($B$3="Total casualties requiring hospital treatment",IF(SUMPRODUCT(('Data - victims'!$A$2:$A$39821=B$4)*('Data - victims'!$B$2:$B$39821=$A32)*('Data - victims'!$C$2:$C$39821="Total casualties requiring hospital treatment")*('Data - victims'!$D$2:$D$39821))+SUMPRODUCT(('Data - victims'!$A$2:$A$39821=B$4)*('Data - victims'!$B$2:$B$39821=$A32)*('Data - victims'!$C$2:$C$39821="Hospital severe")*('Data - victims'!$D$2:$D$39821))+SUMPRODUCT(('Data - victims'!$A$2:$A$39821=B$4)*('Data - victims'!$B$2:$B$39821=$A32)*('Data - victims'!$C$2:$C$39821="Hospital slight")*('Data - victims'!$D$2:$D$39821))=0,"..",SUMPRODUCT(('Data - victims'!$A$2:$A$39821=B$4)*('Data - victims'!$B$2:$B$39821=$A32)*('Data - victims'!$C$2:$C$39821="Total casualties requiring hospital treatment")*('Data - victims'!$D$2:$D$39821))+SUMPRODUCT(('Data - victims'!$A$2:$A$39821=B$4)*('Data - victims'!$B$2:$B$39821=$A32)*('Data - victims'!$C$2:$C$39821="Hospital severe")*('Data - victims'!$D$2:$D$39821))+SUMPRODUCT(('Data - victims'!$A$2:$A$39821=B$4)*('Data - victims'!$B$2:$B$39821=$A32)*('Data - victims'!$C$2:$C$39821="Hospital slight")*('Data - victims'!$D$2:$D$39821))),IF(SUMPRODUCT(('Data - victims'!$A$2:$A$39821=B$4)*('Data - victims'!$B$2:$B$39821=$A32)*('Data - victims'!$C$2:$C$39821=$B$3)*('Data - victims'!$D$2:$D$39821))=0,"..",SUMPRODUCT(('Data - victims'!$A$2:$A$39821=B$4)*('Data - victims'!$B$2:$B$39821=$A32)*('Data - victims'!$C$2:$C$39821=$B$3)*('Data - victims'!$D$2:$D$39821)))))</f>
        <v>323</v>
      </c>
      <c r="C32" s="63" cm="1">
        <f t="array" ref="C32">IF($B$3="Total non-fatal casualties",IF(SUMPRODUCT(('Data - victims'!$A$2:$A$39821=C$4)*('Data - victims'!$B$2:$B$39821=$A32)*('Data - victims'!$C$2:$C$39821="Total non-fatal casualties")*('Data - victims'!$D$2:$D$39821))+SUMPRODUCT(('Data - victims'!$A$2:$A$39821=C$4)*('Data - victims'!$B$2:$B$39821=$A32)*('Data - victims'!$C$2:$C$39821="Hospital severe")*('Data - victims'!$D$2:$D$39821))+SUMPRODUCT(('Data - victims'!$A$2:$A$39821=C$4)*('Data - victims'!$B$2:$B$39821=$A32)*('Data - victims'!$C$2:$C$39821="Hospital slight")*('Data - victims'!$D$2:$D$39821))+SUMPRODUCT(('Data - victims'!$A$2:$A$39821=C$4)*('Data - victims'!$B$2:$B$39821=$A32)*('Data - victims'!$C$2:$C$39821="First aid")*('Data - victims'!$D$2:$D$39821))+SUMPRODUCT(('Data - victims'!$A$2:$A$39821=C$4)*('Data - victims'!$B$2:$B$39821=$A32)*('Data - victims'!$C$2:$C$39821="Precautionary checks")*('Data - victims'!$D$2:$D$39821))=0,"..",SUMPRODUCT(('Data - victims'!$A$2:$A$39821=C$4)*('Data - victims'!$B$2:$B$39821=$A32)*('Data - victims'!$C$2:$C$39821="Total non-fatal casualties")*('Data - victims'!$D$2:$D$39821))+SUMPRODUCT(('Data - victims'!$A$2:$A$39821=C$4)*('Data - victims'!$B$2:$B$39821=$A32)*('Data - victims'!$C$2:$C$39821="Hospital severe")*('Data - victims'!$D$2:$D$39821))+SUMPRODUCT(('Data - victims'!$A$2:$A$39821=C$4)*('Data - victims'!$B$2:$B$39821=$A32)*('Data - victims'!$C$2:$C$39821="Hospital slight")*('Data - victims'!$D$2:$D$39821))+SUMPRODUCT(('Data - victims'!$A$2:$A$39821=C$4)*('Data - victims'!$B$2:$B$39821=$A32)*('Data - victims'!$C$2:$C$39821="First aid")*('Data - victims'!$D$2:$D$39821))+SUMPRODUCT(('Data - victims'!$A$2:$A$39821=C$4)*('Data - victims'!$B$2:$B$39821=$A32)*('Data - victims'!$C$2:$C$39821="Precautionary checks")*('Data - victims'!$D$2:$D$39821))),IF($B$3="Total casualties requiring hospital treatment",IF(SUMPRODUCT(('Data - victims'!$A$2:$A$39821=C$4)*('Data - victims'!$B$2:$B$39821=$A32)*('Data - victims'!$C$2:$C$39821="Total casualties requiring hospital treatment")*('Data - victims'!$D$2:$D$39821))+SUMPRODUCT(('Data - victims'!$A$2:$A$39821=C$4)*('Data - victims'!$B$2:$B$39821=$A32)*('Data - victims'!$C$2:$C$39821="Hospital severe")*('Data - victims'!$D$2:$D$39821))+SUMPRODUCT(('Data - victims'!$A$2:$A$39821=C$4)*('Data - victims'!$B$2:$B$39821=$A32)*('Data - victims'!$C$2:$C$39821="Hospital slight")*('Data - victims'!$D$2:$D$39821))=0,"..",SUMPRODUCT(('Data - victims'!$A$2:$A$39821=C$4)*('Data - victims'!$B$2:$B$39821=$A32)*('Data - victims'!$C$2:$C$39821="Total casualties requiring hospital treatment")*('Data - victims'!$D$2:$D$39821))+SUMPRODUCT(('Data - victims'!$A$2:$A$39821=C$4)*('Data - victims'!$B$2:$B$39821=$A32)*('Data - victims'!$C$2:$C$39821="Hospital severe")*('Data - victims'!$D$2:$D$39821))+SUMPRODUCT(('Data - victims'!$A$2:$A$39821=C$4)*('Data - victims'!$B$2:$B$39821=$A32)*('Data - victims'!$C$2:$C$39821="Hospital slight")*('Data - victims'!$D$2:$D$39821))),IF(SUMPRODUCT(('Data - victims'!$A$2:$A$39821=C$4)*('Data - victims'!$B$2:$B$39821=$A32)*('Data - victims'!$C$2:$C$39821=$B$3)*('Data - victims'!$D$2:$D$39821))=0,"..",SUMPRODUCT(('Data - victims'!$A$2:$A$39821=C$4)*('Data - victims'!$B$2:$B$39821=$A32)*('Data - victims'!$C$2:$C$39821=$B$3)*('Data - victims'!$D$2:$D$39821)))))</f>
        <v>64</v>
      </c>
      <c r="D32" s="63" cm="1">
        <f t="array" ref="D32">IF($B$3="Total non-fatal casualties",IF(SUMPRODUCT(('Data - victims'!$A$2:$A$39821=D$4)*('Data - victims'!$B$2:$B$39821=$A32)*('Data - victims'!$C$2:$C$39821="Total non-fatal casualties")*('Data - victims'!$D$2:$D$39821))+SUMPRODUCT(('Data - victims'!$A$2:$A$39821=D$4)*('Data - victims'!$B$2:$B$39821=$A32)*('Data - victims'!$C$2:$C$39821="Hospital severe")*('Data - victims'!$D$2:$D$39821))+SUMPRODUCT(('Data - victims'!$A$2:$A$39821=D$4)*('Data - victims'!$B$2:$B$39821=$A32)*('Data - victims'!$C$2:$C$39821="Hospital slight")*('Data - victims'!$D$2:$D$39821))+SUMPRODUCT(('Data - victims'!$A$2:$A$39821=D$4)*('Data - victims'!$B$2:$B$39821=$A32)*('Data - victims'!$C$2:$C$39821="First aid")*('Data - victims'!$D$2:$D$39821))+SUMPRODUCT(('Data - victims'!$A$2:$A$39821=D$4)*('Data - victims'!$B$2:$B$39821=$A32)*('Data - victims'!$C$2:$C$39821="Precautionary checks")*('Data - victims'!$D$2:$D$39821))=0,"..",SUMPRODUCT(('Data - victims'!$A$2:$A$39821=D$4)*('Data - victims'!$B$2:$B$39821=$A32)*('Data - victims'!$C$2:$C$39821="Total non-fatal casualties")*('Data - victims'!$D$2:$D$39821))+SUMPRODUCT(('Data - victims'!$A$2:$A$39821=D$4)*('Data - victims'!$B$2:$B$39821=$A32)*('Data - victims'!$C$2:$C$39821="Hospital severe")*('Data - victims'!$D$2:$D$39821))+SUMPRODUCT(('Data - victims'!$A$2:$A$39821=D$4)*('Data - victims'!$B$2:$B$39821=$A32)*('Data - victims'!$C$2:$C$39821="Hospital slight")*('Data - victims'!$D$2:$D$39821))+SUMPRODUCT(('Data - victims'!$A$2:$A$39821=D$4)*('Data - victims'!$B$2:$B$39821=$A32)*('Data - victims'!$C$2:$C$39821="First aid")*('Data - victims'!$D$2:$D$39821))+SUMPRODUCT(('Data - victims'!$A$2:$A$39821=D$4)*('Data - victims'!$B$2:$B$39821=$A32)*('Data - victims'!$C$2:$C$39821="Precautionary checks")*('Data - victims'!$D$2:$D$39821))),IF($B$3="Total casualties requiring hospital treatment",IF(SUMPRODUCT(('Data - victims'!$A$2:$A$39821=D$4)*('Data - victims'!$B$2:$B$39821=$A32)*('Data - victims'!$C$2:$C$39821="Total casualties requiring hospital treatment")*('Data - victims'!$D$2:$D$39821))+SUMPRODUCT(('Data - victims'!$A$2:$A$39821=D$4)*('Data - victims'!$B$2:$B$39821=$A32)*('Data - victims'!$C$2:$C$39821="Hospital severe")*('Data - victims'!$D$2:$D$39821))+SUMPRODUCT(('Data - victims'!$A$2:$A$39821=D$4)*('Data - victims'!$B$2:$B$39821=$A32)*('Data - victims'!$C$2:$C$39821="Hospital slight")*('Data - victims'!$D$2:$D$39821))=0,"..",SUMPRODUCT(('Data - victims'!$A$2:$A$39821=D$4)*('Data - victims'!$B$2:$B$39821=$A32)*('Data - victims'!$C$2:$C$39821="Total casualties requiring hospital treatment")*('Data - victims'!$D$2:$D$39821))+SUMPRODUCT(('Data - victims'!$A$2:$A$39821=D$4)*('Data - victims'!$B$2:$B$39821=$A32)*('Data - victims'!$C$2:$C$39821="Hospital severe")*('Data - victims'!$D$2:$D$39821))+SUMPRODUCT(('Data - victims'!$A$2:$A$39821=D$4)*('Data - victims'!$B$2:$B$39821=$A32)*('Data - victims'!$C$2:$C$39821="Hospital slight")*('Data - victims'!$D$2:$D$39821))),IF(SUMPRODUCT(('Data - victims'!$A$2:$A$39821=D$4)*('Data - victims'!$B$2:$B$39821=$A32)*('Data - victims'!$C$2:$C$39821=$B$3)*('Data - victims'!$D$2:$D$39821))=0,"..",SUMPRODUCT(('Data - victims'!$A$2:$A$39821=D$4)*('Data - victims'!$B$2:$B$39821=$A32)*('Data - victims'!$C$2:$C$39821=$B$3)*('Data - victims'!$D$2:$D$39821)))))</f>
        <v>17</v>
      </c>
      <c r="E32" s="63" cm="1">
        <f t="array" ref="E32">IF(SUMPRODUCT(('Data - victims'!$A$2:$A$39821=E$4)*('Data - victims'!$B$2:$B$39821=$A32)*('Data - victims'!$C$2:$C$39821=$B$3)*('Data - victims'!$D$2:$D$39821))=0,IF(OR(B32="..",C32="..",D32=".."),"..",IF(B32+C32+D32=0,"..",B32+C32+D32)),SUMPRODUCT(('Data - victims'!$A$2:$A$39821=E$4)*('Data - victims'!$B$2:$B$39821=$A32)*('Data - victims'!$C$2:$C$39821=$B$3)*('Data - victims'!$D$2:$D$39821)))</f>
        <v>404</v>
      </c>
      <c r="F32" s="68">
        <f t="shared" si="0"/>
        <v>6</v>
      </c>
      <c r="G32" s="68">
        <f t="shared" si="1"/>
        <v>12</v>
      </c>
      <c r="H32" s="68">
        <f t="shared" si="2"/>
        <v>6</v>
      </c>
      <c r="I32" s="68">
        <f t="shared" si="3"/>
        <v>7</v>
      </c>
      <c r="J32" s="62"/>
      <c r="K32" s="69" cm="1">
        <f t="array" ref="K32">IF(SUMPRODUCT(('Data - population'!$B$2:$B$2784=$A32)*('Data - population'!$C$2:$C$2784=K$4)*('Data - population'!$D$2:$D$2784)),SUMPRODUCT(('Data - population'!$B$2:$B$2784=$A32)*('Data - population'!$C$2:$C$2784=K$4)*('Data - population'!$D$2:$D$2784)),"..")</f>
        <v>51815900</v>
      </c>
      <c r="L32" s="69" cm="1">
        <f t="array" ref="L32">IF(SUMPRODUCT(('Data - population'!$B$2:$B$2784=$A32)*('Data - population'!$C$2:$C$2784=L$4)*('Data - population'!$D$2:$D$2784)),SUMPRODUCT(('Data - population'!$B$2:$B$2784=$A32)*('Data - population'!$C$2:$C$2784=L$4)*('Data - population'!$D$2:$D$2784)),"..")</f>
        <v>5202900</v>
      </c>
      <c r="M32" s="69" cm="1">
        <f t="array" ref="M32">IF(SUMPRODUCT(('Data - population'!$B$2:$B$2784=$A32)*('Data - population'!$C$2:$C$2784=M$4)*('Data - population'!$D$2:$D$2784)),SUMPRODUCT(('Data - population'!$B$2:$B$2784=$A32)*('Data - population'!$C$2:$C$2784=M$4)*('Data - population'!$D$2:$D$2784)),"..")</f>
        <v>3025900</v>
      </c>
      <c r="N32" s="69" cm="1">
        <f t="array" ref="N32">IF(SUMPRODUCT(('Data - population'!$B$2:$B$2784=$A32)*('Data - population'!$C$2:$C$2784=N$4)*('Data - population'!$D$2:$D$2784)),SUMPRODUCT(('Data - population'!$B$2:$B$2784=$A32)*('Data - population'!$C$2:$C$2784=N$4)*('Data - population'!$D$2:$D$2784)),"..")</f>
        <v>60044600</v>
      </c>
      <c r="O32" s="70">
        <f t="shared" si="4"/>
        <v>100</v>
      </c>
      <c r="P32" s="69"/>
      <c r="Q32" s="62"/>
      <c r="R32" s="62"/>
      <c r="S32" s="62"/>
      <c r="T32" s="62"/>
      <c r="U32" s="62"/>
      <c r="V32" s="62"/>
    </row>
    <row r="33" spans="1:22">
      <c r="A33" s="62" t="s">
        <v>96</v>
      </c>
      <c r="B33" s="63" cm="1">
        <f t="array" ref="B33">IF($B$3="Total non-fatal casualties",IF(SUMPRODUCT(('Data - victims'!$A$2:$A$39821=B$4)*('Data - victims'!$B$2:$B$39821=$A33)*('Data - victims'!$C$2:$C$39821="Total non-fatal casualties")*('Data - victims'!$D$2:$D$39821))+SUMPRODUCT(('Data - victims'!$A$2:$A$39821=B$4)*('Data - victims'!$B$2:$B$39821=$A33)*('Data - victims'!$C$2:$C$39821="Hospital severe")*('Data - victims'!$D$2:$D$39821))+SUMPRODUCT(('Data - victims'!$A$2:$A$39821=B$4)*('Data - victims'!$B$2:$B$39821=$A33)*('Data - victims'!$C$2:$C$39821="Hospital slight")*('Data - victims'!$D$2:$D$39821))+SUMPRODUCT(('Data - victims'!$A$2:$A$39821=B$4)*('Data - victims'!$B$2:$B$39821=$A33)*('Data - victims'!$C$2:$C$39821="First aid")*('Data - victims'!$D$2:$D$39821))+SUMPRODUCT(('Data - victims'!$A$2:$A$39821=B$4)*('Data - victims'!$B$2:$B$39821=$A33)*('Data - victims'!$C$2:$C$39821="Precautionary checks")*('Data - victims'!$D$2:$D$39821))=0,"..",SUMPRODUCT(('Data - victims'!$A$2:$A$39821=B$4)*('Data - victims'!$B$2:$B$39821=$A33)*('Data - victims'!$C$2:$C$39821="Total non-fatal casualties")*('Data - victims'!$D$2:$D$39821))+SUMPRODUCT(('Data - victims'!$A$2:$A$39821=B$4)*('Data - victims'!$B$2:$B$39821=$A33)*('Data - victims'!$C$2:$C$39821="Hospital severe")*('Data - victims'!$D$2:$D$39821))+SUMPRODUCT(('Data - victims'!$A$2:$A$39821=B$4)*('Data - victims'!$B$2:$B$39821=$A33)*('Data - victims'!$C$2:$C$39821="Hospital slight")*('Data - victims'!$D$2:$D$39821))+SUMPRODUCT(('Data - victims'!$A$2:$A$39821=B$4)*('Data - victims'!$B$2:$B$39821=$A33)*('Data - victims'!$C$2:$C$39821="First aid")*('Data - victims'!$D$2:$D$39821))+SUMPRODUCT(('Data - victims'!$A$2:$A$39821=B$4)*('Data - victims'!$B$2:$B$39821=$A33)*('Data - victims'!$C$2:$C$39821="Precautionary checks")*('Data - victims'!$D$2:$D$39821))),IF($B$3="Total casualties requiring hospital treatment",IF(SUMPRODUCT(('Data - victims'!$A$2:$A$39821=B$4)*('Data - victims'!$B$2:$B$39821=$A33)*('Data - victims'!$C$2:$C$39821="Total casualties requiring hospital treatment")*('Data - victims'!$D$2:$D$39821))+SUMPRODUCT(('Data - victims'!$A$2:$A$39821=B$4)*('Data - victims'!$B$2:$B$39821=$A33)*('Data - victims'!$C$2:$C$39821="Hospital severe")*('Data - victims'!$D$2:$D$39821))+SUMPRODUCT(('Data - victims'!$A$2:$A$39821=B$4)*('Data - victims'!$B$2:$B$39821=$A33)*('Data - victims'!$C$2:$C$39821="Hospital slight")*('Data - victims'!$D$2:$D$39821))=0,"..",SUMPRODUCT(('Data - victims'!$A$2:$A$39821=B$4)*('Data - victims'!$B$2:$B$39821=$A33)*('Data - victims'!$C$2:$C$39821="Total casualties requiring hospital treatment")*('Data - victims'!$D$2:$D$39821))+SUMPRODUCT(('Data - victims'!$A$2:$A$39821=B$4)*('Data - victims'!$B$2:$B$39821=$A33)*('Data - victims'!$C$2:$C$39821="Hospital severe")*('Data - victims'!$D$2:$D$39821))+SUMPRODUCT(('Data - victims'!$A$2:$A$39821=B$4)*('Data - victims'!$B$2:$B$39821=$A33)*('Data - victims'!$C$2:$C$39821="Hospital slight")*('Data - victims'!$D$2:$D$39821))),IF(SUMPRODUCT(('Data - victims'!$A$2:$A$39821=B$4)*('Data - victims'!$B$2:$B$39821=$A33)*('Data - victims'!$C$2:$C$39821=$B$3)*('Data - victims'!$D$2:$D$39821))=0,"..",SUMPRODUCT(('Data - victims'!$A$2:$A$39821=B$4)*('Data - victims'!$B$2:$B$39821=$A33)*('Data - victims'!$C$2:$C$39821=$B$3)*('Data - victims'!$D$2:$D$39821)))))</f>
        <v>340</v>
      </c>
      <c r="C33" s="63" cm="1">
        <f t="array" ref="C33">IF($B$3="Total non-fatal casualties",IF(SUMPRODUCT(('Data - victims'!$A$2:$A$39821=C$4)*('Data - victims'!$B$2:$B$39821=$A33)*('Data - victims'!$C$2:$C$39821="Total non-fatal casualties")*('Data - victims'!$D$2:$D$39821))+SUMPRODUCT(('Data - victims'!$A$2:$A$39821=C$4)*('Data - victims'!$B$2:$B$39821=$A33)*('Data - victims'!$C$2:$C$39821="Hospital severe")*('Data - victims'!$D$2:$D$39821))+SUMPRODUCT(('Data - victims'!$A$2:$A$39821=C$4)*('Data - victims'!$B$2:$B$39821=$A33)*('Data - victims'!$C$2:$C$39821="Hospital slight")*('Data - victims'!$D$2:$D$39821))+SUMPRODUCT(('Data - victims'!$A$2:$A$39821=C$4)*('Data - victims'!$B$2:$B$39821=$A33)*('Data - victims'!$C$2:$C$39821="First aid")*('Data - victims'!$D$2:$D$39821))+SUMPRODUCT(('Data - victims'!$A$2:$A$39821=C$4)*('Data - victims'!$B$2:$B$39821=$A33)*('Data - victims'!$C$2:$C$39821="Precautionary checks")*('Data - victims'!$D$2:$D$39821))=0,"..",SUMPRODUCT(('Data - victims'!$A$2:$A$39821=C$4)*('Data - victims'!$B$2:$B$39821=$A33)*('Data - victims'!$C$2:$C$39821="Total non-fatal casualties")*('Data - victims'!$D$2:$D$39821))+SUMPRODUCT(('Data - victims'!$A$2:$A$39821=C$4)*('Data - victims'!$B$2:$B$39821=$A33)*('Data - victims'!$C$2:$C$39821="Hospital severe")*('Data - victims'!$D$2:$D$39821))+SUMPRODUCT(('Data - victims'!$A$2:$A$39821=C$4)*('Data - victims'!$B$2:$B$39821=$A33)*('Data - victims'!$C$2:$C$39821="Hospital slight")*('Data - victims'!$D$2:$D$39821))+SUMPRODUCT(('Data - victims'!$A$2:$A$39821=C$4)*('Data - victims'!$B$2:$B$39821=$A33)*('Data - victims'!$C$2:$C$39821="First aid")*('Data - victims'!$D$2:$D$39821))+SUMPRODUCT(('Data - victims'!$A$2:$A$39821=C$4)*('Data - victims'!$B$2:$B$39821=$A33)*('Data - victims'!$C$2:$C$39821="Precautionary checks")*('Data - victims'!$D$2:$D$39821))),IF($B$3="Total casualties requiring hospital treatment",IF(SUMPRODUCT(('Data - victims'!$A$2:$A$39821=C$4)*('Data - victims'!$B$2:$B$39821=$A33)*('Data - victims'!$C$2:$C$39821="Total casualties requiring hospital treatment")*('Data - victims'!$D$2:$D$39821))+SUMPRODUCT(('Data - victims'!$A$2:$A$39821=C$4)*('Data - victims'!$B$2:$B$39821=$A33)*('Data - victims'!$C$2:$C$39821="Hospital severe")*('Data - victims'!$D$2:$D$39821))+SUMPRODUCT(('Data - victims'!$A$2:$A$39821=C$4)*('Data - victims'!$B$2:$B$39821=$A33)*('Data - victims'!$C$2:$C$39821="Hospital slight")*('Data - victims'!$D$2:$D$39821))=0,"..",SUMPRODUCT(('Data - victims'!$A$2:$A$39821=C$4)*('Data - victims'!$B$2:$B$39821=$A33)*('Data - victims'!$C$2:$C$39821="Total casualties requiring hospital treatment")*('Data - victims'!$D$2:$D$39821))+SUMPRODUCT(('Data - victims'!$A$2:$A$39821=C$4)*('Data - victims'!$B$2:$B$39821=$A33)*('Data - victims'!$C$2:$C$39821="Hospital severe")*('Data - victims'!$D$2:$D$39821))+SUMPRODUCT(('Data - victims'!$A$2:$A$39821=C$4)*('Data - victims'!$B$2:$B$39821=$A33)*('Data - victims'!$C$2:$C$39821="Hospital slight")*('Data - victims'!$D$2:$D$39821))),IF(SUMPRODUCT(('Data - victims'!$A$2:$A$39821=C$4)*('Data - victims'!$B$2:$B$39821=$A33)*('Data - victims'!$C$2:$C$39821=$B$3)*('Data - victims'!$D$2:$D$39821))=0,"..",SUMPRODUCT(('Data - victims'!$A$2:$A$39821=C$4)*('Data - victims'!$B$2:$B$39821=$A33)*('Data - victims'!$C$2:$C$39821=$B$3)*('Data - victims'!$D$2:$D$39821)))))</f>
        <v>62</v>
      </c>
      <c r="D33" s="63" cm="1">
        <f t="array" ref="D33">IF($B$3="Total non-fatal casualties",IF(SUMPRODUCT(('Data - victims'!$A$2:$A$39821=D$4)*('Data - victims'!$B$2:$B$39821=$A33)*('Data - victims'!$C$2:$C$39821="Total non-fatal casualties")*('Data - victims'!$D$2:$D$39821))+SUMPRODUCT(('Data - victims'!$A$2:$A$39821=D$4)*('Data - victims'!$B$2:$B$39821=$A33)*('Data - victims'!$C$2:$C$39821="Hospital severe")*('Data - victims'!$D$2:$D$39821))+SUMPRODUCT(('Data - victims'!$A$2:$A$39821=D$4)*('Data - victims'!$B$2:$B$39821=$A33)*('Data - victims'!$C$2:$C$39821="Hospital slight")*('Data - victims'!$D$2:$D$39821))+SUMPRODUCT(('Data - victims'!$A$2:$A$39821=D$4)*('Data - victims'!$B$2:$B$39821=$A33)*('Data - victims'!$C$2:$C$39821="First aid")*('Data - victims'!$D$2:$D$39821))+SUMPRODUCT(('Data - victims'!$A$2:$A$39821=D$4)*('Data - victims'!$B$2:$B$39821=$A33)*('Data - victims'!$C$2:$C$39821="Precautionary checks")*('Data - victims'!$D$2:$D$39821))=0,"..",SUMPRODUCT(('Data - victims'!$A$2:$A$39821=D$4)*('Data - victims'!$B$2:$B$39821=$A33)*('Data - victims'!$C$2:$C$39821="Total non-fatal casualties")*('Data - victims'!$D$2:$D$39821))+SUMPRODUCT(('Data - victims'!$A$2:$A$39821=D$4)*('Data - victims'!$B$2:$B$39821=$A33)*('Data - victims'!$C$2:$C$39821="Hospital severe")*('Data - victims'!$D$2:$D$39821))+SUMPRODUCT(('Data - victims'!$A$2:$A$39821=D$4)*('Data - victims'!$B$2:$B$39821=$A33)*('Data - victims'!$C$2:$C$39821="Hospital slight")*('Data - victims'!$D$2:$D$39821))+SUMPRODUCT(('Data - victims'!$A$2:$A$39821=D$4)*('Data - victims'!$B$2:$B$39821=$A33)*('Data - victims'!$C$2:$C$39821="First aid")*('Data - victims'!$D$2:$D$39821))+SUMPRODUCT(('Data - victims'!$A$2:$A$39821=D$4)*('Data - victims'!$B$2:$B$39821=$A33)*('Data - victims'!$C$2:$C$39821="Precautionary checks")*('Data - victims'!$D$2:$D$39821))),IF($B$3="Total casualties requiring hospital treatment",IF(SUMPRODUCT(('Data - victims'!$A$2:$A$39821=D$4)*('Data - victims'!$B$2:$B$39821=$A33)*('Data - victims'!$C$2:$C$39821="Total casualties requiring hospital treatment")*('Data - victims'!$D$2:$D$39821))+SUMPRODUCT(('Data - victims'!$A$2:$A$39821=D$4)*('Data - victims'!$B$2:$B$39821=$A33)*('Data - victims'!$C$2:$C$39821="Hospital severe")*('Data - victims'!$D$2:$D$39821))+SUMPRODUCT(('Data - victims'!$A$2:$A$39821=D$4)*('Data - victims'!$B$2:$B$39821=$A33)*('Data - victims'!$C$2:$C$39821="Hospital slight")*('Data - victims'!$D$2:$D$39821))=0,"..",SUMPRODUCT(('Data - victims'!$A$2:$A$39821=D$4)*('Data - victims'!$B$2:$B$39821=$A33)*('Data - victims'!$C$2:$C$39821="Total casualties requiring hospital treatment")*('Data - victims'!$D$2:$D$39821))+SUMPRODUCT(('Data - victims'!$A$2:$A$39821=D$4)*('Data - victims'!$B$2:$B$39821=$A33)*('Data - victims'!$C$2:$C$39821="Hospital severe")*('Data - victims'!$D$2:$D$39821))+SUMPRODUCT(('Data - victims'!$A$2:$A$39821=D$4)*('Data - victims'!$B$2:$B$39821=$A33)*('Data - victims'!$C$2:$C$39821="Hospital slight")*('Data - victims'!$D$2:$D$39821))),IF(SUMPRODUCT(('Data - victims'!$A$2:$A$39821=D$4)*('Data - victims'!$B$2:$B$39821=$A33)*('Data - victims'!$C$2:$C$39821=$B$3)*('Data - victims'!$D$2:$D$39821))=0,"..",SUMPRODUCT(('Data - victims'!$A$2:$A$39821=D$4)*('Data - victims'!$B$2:$B$39821=$A33)*('Data - victims'!$C$2:$C$39821=$B$3)*('Data - victims'!$D$2:$D$39821)))))</f>
        <v>24</v>
      </c>
      <c r="E33" s="63" cm="1">
        <f t="array" ref="E33">IF(SUMPRODUCT(('Data - victims'!$A$2:$A$39821=E$4)*('Data - victims'!$B$2:$B$39821=$A33)*('Data - victims'!$C$2:$C$39821=$B$3)*('Data - victims'!$D$2:$D$39821))=0,IF(OR(B33="..",C33="..",D33=".."),"..",IF(B33+C33+D33=0,"..",B33+C33+D33)),SUMPRODUCT(('Data - victims'!$A$2:$A$39821=E$4)*('Data - victims'!$B$2:$B$39821=$A33)*('Data - victims'!$C$2:$C$39821=$B$3)*('Data - victims'!$D$2:$D$39821)))</f>
        <v>426</v>
      </c>
      <c r="F33" s="68">
        <f t="shared" si="0"/>
        <v>7</v>
      </c>
      <c r="G33" s="68">
        <f t="shared" si="1"/>
        <v>12</v>
      </c>
      <c r="H33" s="68">
        <f t="shared" si="2"/>
        <v>8</v>
      </c>
      <c r="I33" s="68">
        <f t="shared" si="3"/>
        <v>7</v>
      </c>
      <c r="J33" s="62"/>
      <c r="K33" s="69" cm="1">
        <f t="array" ref="K33">IF(SUMPRODUCT(('Data - population'!$B$2:$B$2784=$A33)*('Data - population'!$C$2:$C$2784=K$4)*('Data - population'!$D$2:$D$2784)),SUMPRODUCT(('Data - population'!$B$2:$B$2784=$A33)*('Data - population'!$C$2:$C$2784=K$4)*('Data - population'!$D$2:$D$2784)),"..")</f>
        <v>52196400</v>
      </c>
      <c r="L33" s="69" cm="1">
        <f t="array" ref="L33">IF(SUMPRODUCT(('Data - population'!$B$2:$B$2784=$A33)*('Data - population'!$C$2:$C$2784=L$4)*('Data - population'!$D$2:$D$2784)),SUMPRODUCT(('Data - population'!$B$2:$B$2784=$A33)*('Data - population'!$C$2:$C$2784=L$4)*('Data - population'!$D$2:$D$2784)),"..")</f>
        <v>5231900</v>
      </c>
      <c r="M33" s="69" cm="1">
        <f t="array" ref="M33">IF(SUMPRODUCT(('Data - population'!$B$2:$B$2784=$A33)*('Data - population'!$C$2:$C$2784=M$4)*('Data - population'!$D$2:$D$2784)),SUMPRODUCT(('Data - population'!$B$2:$B$2784=$A33)*('Data - population'!$C$2:$C$2784=M$4)*('Data - population'!$D$2:$D$2784)),"..")</f>
        <v>3038900</v>
      </c>
      <c r="N33" s="69" cm="1">
        <f t="array" ref="N33">IF(SUMPRODUCT(('Data - population'!$B$2:$B$2784=$A33)*('Data - population'!$C$2:$C$2784=N$4)*('Data - population'!$D$2:$D$2784)),SUMPRODUCT(('Data - population'!$B$2:$B$2784=$A33)*('Data - population'!$C$2:$C$2784=N$4)*('Data - population'!$D$2:$D$2784)),"..")</f>
        <v>60467200</v>
      </c>
      <c r="O33" s="70">
        <f t="shared" si="4"/>
        <v>0</v>
      </c>
      <c r="P33" s="69"/>
      <c r="Q33" s="62"/>
      <c r="R33" s="62"/>
      <c r="S33" s="62"/>
      <c r="T33" s="62"/>
      <c r="U33" s="62"/>
      <c r="V33" s="62"/>
    </row>
    <row r="34" spans="1:22">
      <c r="A34" s="62" t="s">
        <v>46</v>
      </c>
      <c r="B34" s="63" cm="1">
        <f t="array" ref="B34">IF($B$3="Total non-fatal casualties",IF(SUMPRODUCT(('Data - victims'!$A$2:$A$39821=B$4)*('Data - victims'!$B$2:$B$39821=$A34)*('Data - victims'!$C$2:$C$39821="Total non-fatal casualties")*('Data - victims'!$D$2:$D$39821))+SUMPRODUCT(('Data - victims'!$A$2:$A$39821=B$4)*('Data - victims'!$B$2:$B$39821=$A34)*('Data - victims'!$C$2:$C$39821="Hospital severe")*('Data - victims'!$D$2:$D$39821))+SUMPRODUCT(('Data - victims'!$A$2:$A$39821=B$4)*('Data - victims'!$B$2:$B$39821=$A34)*('Data - victims'!$C$2:$C$39821="Hospital slight")*('Data - victims'!$D$2:$D$39821))+SUMPRODUCT(('Data - victims'!$A$2:$A$39821=B$4)*('Data - victims'!$B$2:$B$39821=$A34)*('Data - victims'!$C$2:$C$39821="First aid")*('Data - victims'!$D$2:$D$39821))+SUMPRODUCT(('Data - victims'!$A$2:$A$39821=B$4)*('Data - victims'!$B$2:$B$39821=$A34)*('Data - victims'!$C$2:$C$39821="Precautionary checks")*('Data - victims'!$D$2:$D$39821))=0,"..",SUMPRODUCT(('Data - victims'!$A$2:$A$39821=B$4)*('Data - victims'!$B$2:$B$39821=$A34)*('Data - victims'!$C$2:$C$39821="Total non-fatal casualties")*('Data - victims'!$D$2:$D$39821))+SUMPRODUCT(('Data - victims'!$A$2:$A$39821=B$4)*('Data - victims'!$B$2:$B$39821=$A34)*('Data - victims'!$C$2:$C$39821="Hospital severe")*('Data - victims'!$D$2:$D$39821))+SUMPRODUCT(('Data - victims'!$A$2:$A$39821=B$4)*('Data - victims'!$B$2:$B$39821=$A34)*('Data - victims'!$C$2:$C$39821="Hospital slight")*('Data - victims'!$D$2:$D$39821))+SUMPRODUCT(('Data - victims'!$A$2:$A$39821=B$4)*('Data - victims'!$B$2:$B$39821=$A34)*('Data - victims'!$C$2:$C$39821="First aid")*('Data - victims'!$D$2:$D$39821))+SUMPRODUCT(('Data - victims'!$A$2:$A$39821=B$4)*('Data - victims'!$B$2:$B$39821=$A34)*('Data - victims'!$C$2:$C$39821="Precautionary checks")*('Data - victims'!$D$2:$D$39821))),IF($B$3="Total casualties requiring hospital treatment",IF(SUMPRODUCT(('Data - victims'!$A$2:$A$39821=B$4)*('Data - victims'!$B$2:$B$39821=$A34)*('Data - victims'!$C$2:$C$39821="Total casualties requiring hospital treatment")*('Data - victims'!$D$2:$D$39821))+SUMPRODUCT(('Data - victims'!$A$2:$A$39821=B$4)*('Data - victims'!$B$2:$B$39821=$A34)*('Data - victims'!$C$2:$C$39821="Hospital severe")*('Data - victims'!$D$2:$D$39821))+SUMPRODUCT(('Data - victims'!$A$2:$A$39821=B$4)*('Data - victims'!$B$2:$B$39821=$A34)*('Data - victims'!$C$2:$C$39821="Hospital slight")*('Data - victims'!$D$2:$D$39821))=0,"..",SUMPRODUCT(('Data - victims'!$A$2:$A$39821=B$4)*('Data - victims'!$B$2:$B$39821=$A34)*('Data - victims'!$C$2:$C$39821="Total casualties requiring hospital treatment")*('Data - victims'!$D$2:$D$39821))+SUMPRODUCT(('Data - victims'!$A$2:$A$39821=B$4)*('Data - victims'!$B$2:$B$39821=$A34)*('Data - victims'!$C$2:$C$39821="Hospital severe")*('Data - victims'!$D$2:$D$39821))+SUMPRODUCT(('Data - victims'!$A$2:$A$39821=B$4)*('Data - victims'!$B$2:$B$39821=$A34)*('Data - victims'!$C$2:$C$39821="Hospital slight")*('Data - victims'!$D$2:$D$39821))),IF(SUMPRODUCT(('Data - victims'!$A$2:$A$39821=B$4)*('Data - victims'!$B$2:$B$39821=$A34)*('Data - victims'!$C$2:$C$39821=$B$3)*('Data - victims'!$D$2:$D$39821))=0,"..",SUMPRODUCT(('Data - victims'!$A$2:$A$39821=B$4)*('Data - victims'!$B$2:$B$39821=$A34)*('Data - victims'!$C$2:$C$39821=$B$3)*('Data - victims'!$D$2:$D$39821)))))</f>
        <v>334</v>
      </c>
      <c r="C34" s="63" cm="1">
        <f t="array" ref="C34">IF($B$3="Total non-fatal casualties",IF(SUMPRODUCT(('Data - victims'!$A$2:$A$39821=C$4)*('Data - victims'!$B$2:$B$39821=$A34)*('Data - victims'!$C$2:$C$39821="Total non-fatal casualties")*('Data - victims'!$D$2:$D$39821))+SUMPRODUCT(('Data - victims'!$A$2:$A$39821=C$4)*('Data - victims'!$B$2:$B$39821=$A34)*('Data - victims'!$C$2:$C$39821="Hospital severe")*('Data - victims'!$D$2:$D$39821))+SUMPRODUCT(('Data - victims'!$A$2:$A$39821=C$4)*('Data - victims'!$B$2:$B$39821=$A34)*('Data - victims'!$C$2:$C$39821="Hospital slight")*('Data - victims'!$D$2:$D$39821))+SUMPRODUCT(('Data - victims'!$A$2:$A$39821=C$4)*('Data - victims'!$B$2:$B$39821=$A34)*('Data - victims'!$C$2:$C$39821="First aid")*('Data - victims'!$D$2:$D$39821))+SUMPRODUCT(('Data - victims'!$A$2:$A$39821=C$4)*('Data - victims'!$B$2:$B$39821=$A34)*('Data - victims'!$C$2:$C$39821="Precautionary checks")*('Data - victims'!$D$2:$D$39821))=0,"..",SUMPRODUCT(('Data - victims'!$A$2:$A$39821=C$4)*('Data - victims'!$B$2:$B$39821=$A34)*('Data - victims'!$C$2:$C$39821="Total non-fatal casualties")*('Data - victims'!$D$2:$D$39821))+SUMPRODUCT(('Data - victims'!$A$2:$A$39821=C$4)*('Data - victims'!$B$2:$B$39821=$A34)*('Data - victims'!$C$2:$C$39821="Hospital severe")*('Data - victims'!$D$2:$D$39821))+SUMPRODUCT(('Data - victims'!$A$2:$A$39821=C$4)*('Data - victims'!$B$2:$B$39821=$A34)*('Data - victims'!$C$2:$C$39821="Hospital slight")*('Data - victims'!$D$2:$D$39821))+SUMPRODUCT(('Data - victims'!$A$2:$A$39821=C$4)*('Data - victims'!$B$2:$B$39821=$A34)*('Data - victims'!$C$2:$C$39821="First aid")*('Data - victims'!$D$2:$D$39821))+SUMPRODUCT(('Data - victims'!$A$2:$A$39821=C$4)*('Data - victims'!$B$2:$B$39821=$A34)*('Data - victims'!$C$2:$C$39821="Precautionary checks")*('Data - victims'!$D$2:$D$39821))),IF($B$3="Total casualties requiring hospital treatment",IF(SUMPRODUCT(('Data - victims'!$A$2:$A$39821=C$4)*('Data - victims'!$B$2:$B$39821=$A34)*('Data - victims'!$C$2:$C$39821="Total casualties requiring hospital treatment")*('Data - victims'!$D$2:$D$39821))+SUMPRODUCT(('Data - victims'!$A$2:$A$39821=C$4)*('Data - victims'!$B$2:$B$39821=$A34)*('Data - victims'!$C$2:$C$39821="Hospital severe")*('Data - victims'!$D$2:$D$39821))+SUMPRODUCT(('Data - victims'!$A$2:$A$39821=C$4)*('Data - victims'!$B$2:$B$39821=$A34)*('Data - victims'!$C$2:$C$39821="Hospital slight")*('Data - victims'!$D$2:$D$39821))=0,"..",SUMPRODUCT(('Data - victims'!$A$2:$A$39821=C$4)*('Data - victims'!$B$2:$B$39821=$A34)*('Data - victims'!$C$2:$C$39821="Total casualties requiring hospital treatment")*('Data - victims'!$D$2:$D$39821))+SUMPRODUCT(('Data - victims'!$A$2:$A$39821=C$4)*('Data - victims'!$B$2:$B$39821=$A34)*('Data - victims'!$C$2:$C$39821="Hospital severe")*('Data - victims'!$D$2:$D$39821))+SUMPRODUCT(('Data - victims'!$A$2:$A$39821=C$4)*('Data - victims'!$B$2:$B$39821=$A34)*('Data - victims'!$C$2:$C$39821="Hospital slight")*('Data - victims'!$D$2:$D$39821))),IF(SUMPRODUCT(('Data - victims'!$A$2:$A$39821=C$4)*('Data - victims'!$B$2:$B$39821=$A34)*('Data - victims'!$C$2:$C$39821=$B$3)*('Data - victims'!$D$2:$D$39821))=0,"..",SUMPRODUCT(('Data - victims'!$A$2:$A$39821=C$4)*('Data - victims'!$B$2:$B$39821=$A34)*('Data - victims'!$C$2:$C$39821=$B$3)*('Data - victims'!$D$2:$D$39821)))))</f>
        <v>52</v>
      </c>
      <c r="D34" s="63" cm="1">
        <f t="array" ref="D34">IF($B$3="Total non-fatal casualties",IF(SUMPRODUCT(('Data - victims'!$A$2:$A$39821=D$4)*('Data - victims'!$B$2:$B$39821=$A34)*('Data - victims'!$C$2:$C$39821="Total non-fatal casualties")*('Data - victims'!$D$2:$D$39821))+SUMPRODUCT(('Data - victims'!$A$2:$A$39821=D$4)*('Data - victims'!$B$2:$B$39821=$A34)*('Data - victims'!$C$2:$C$39821="Hospital severe")*('Data - victims'!$D$2:$D$39821))+SUMPRODUCT(('Data - victims'!$A$2:$A$39821=D$4)*('Data - victims'!$B$2:$B$39821=$A34)*('Data - victims'!$C$2:$C$39821="Hospital slight")*('Data - victims'!$D$2:$D$39821))+SUMPRODUCT(('Data - victims'!$A$2:$A$39821=D$4)*('Data - victims'!$B$2:$B$39821=$A34)*('Data - victims'!$C$2:$C$39821="First aid")*('Data - victims'!$D$2:$D$39821))+SUMPRODUCT(('Data - victims'!$A$2:$A$39821=D$4)*('Data - victims'!$B$2:$B$39821=$A34)*('Data - victims'!$C$2:$C$39821="Precautionary checks")*('Data - victims'!$D$2:$D$39821))=0,"..",SUMPRODUCT(('Data - victims'!$A$2:$A$39821=D$4)*('Data - victims'!$B$2:$B$39821=$A34)*('Data - victims'!$C$2:$C$39821="Total non-fatal casualties")*('Data - victims'!$D$2:$D$39821))+SUMPRODUCT(('Data - victims'!$A$2:$A$39821=D$4)*('Data - victims'!$B$2:$B$39821=$A34)*('Data - victims'!$C$2:$C$39821="Hospital severe")*('Data - victims'!$D$2:$D$39821))+SUMPRODUCT(('Data - victims'!$A$2:$A$39821=D$4)*('Data - victims'!$B$2:$B$39821=$A34)*('Data - victims'!$C$2:$C$39821="Hospital slight")*('Data - victims'!$D$2:$D$39821))+SUMPRODUCT(('Data - victims'!$A$2:$A$39821=D$4)*('Data - victims'!$B$2:$B$39821=$A34)*('Data - victims'!$C$2:$C$39821="First aid")*('Data - victims'!$D$2:$D$39821))+SUMPRODUCT(('Data - victims'!$A$2:$A$39821=D$4)*('Data - victims'!$B$2:$B$39821=$A34)*('Data - victims'!$C$2:$C$39821="Precautionary checks")*('Data - victims'!$D$2:$D$39821))),IF($B$3="Total casualties requiring hospital treatment",IF(SUMPRODUCT(('Data - victims'!$A$2:$A$39821=D$4)*('Data - victims'!$B$2:$B$39821=$A34)*('Data - victims'!$C$2:$C$39821="Total casualties requiring hospital treatment")*('Data - victims'!$D$2:$D$39821))+SUMPRODUCT(('Data - victims'!$A$2:$A$39821=D$4)*('Data - victims'!$B$2:$B$39821=$A34)*('Data - victims'!$C$2:$C$39821="Hospital severe")*('Data - victims'!$D$2:$D$39821))+SUMPRODUCT(('Data - victims'!$A$2:$A$39821=D$4)*('Data - victims'!$B$2:$B$39821=$A34)*('Data - victims'!$C$2:$C$39821="Hospital slight")*('Data - victims'!$D$2:$D$39821))=0,"..",SUMPRODUCT(('Data - victims'!$A$2:$A$39821=D$4)*('Data - victims'!$B$2:$B$39821=$A34)*('Data - victims'!$C$2:$C$39821="Total casualties requiring hospital treatment")*('Data - victims'!$D$2:$D$39821))+SUMPRODUCT(('Data - victims'!$A$2:$A$39821=D$4)*('Data - victims'!$B$2:$B$39821=$A34)*('Data - victims'!$C$2:$C$39821="Hospital severe")*('Data - victims'!$D$2:$D$39821))+SUMPRODUCT(('Data - victims'!$A$2:$A$39821=D$4)*('Data - victims'!$B$2:$B$39821=$A34)*('Data - victims'!$C$2:$C$39821="Hospital slight")*('Data - victims'!$D$2:$D$39821))),IF(SUMPRODUCT(('Data - victims'!$A$2:$A$39821=D$4)*('Data - victims'!$B$2:$B$39821=$A34)*('Data - victims'!$C$2:$C$39821=$B$3)*('Data - victims'!$D$2:$D$39821))=0,"..",SUMPRODUCT(('Data - victims'!$A$2:$A$39821=D$4)*('Data - victims'!$B$2:$B$39821=$A34)*('Data - victims'!$C$2:$C$39821=$B$3)*('Data - victims'!$D$2:$D$39821)))))</f>
        <v>21</v>
      </c>
      <c r="E34" s="63" cm="1">
        <f t="array" ref="E34">IF(SUMPRODUCT(('Data - victims'!$A$2:$A$39821=E$4)*('Data - victims'!$B$2:$B$39821=$A34)*('Data - victims'!$C$2:$C$39821=$B$3)*('Data - victims'!$D$2:$D$39821))=0,IF(OR(B34="..",C34="..",D34=".."),"..",IF(B34+C34+D34=0,"..",B34+C34+D34)),SUMPRODUCT(('Data - victims'!$A$2:$A$39821=E$4)*('Data - victims'!$B$2:$B$39821=$A34)*('Data - victims'!$C$2:$C$39821=$B$3)*('Data - victims'!$D$2:$D$39821)))</f>
        <v>407</v>
      </c>
      <c r="F34" s="68">
        <f t="shared" si="0"/>
        <v>6</v>
      </c>
      <c r="G34" s="68">
        <f t="shared" si="1"/>
        <v>10</v>
      </c>
      <c r="H34" s="68">
        <f t="shared" si="2"/>
        <v>7</v>
      </c>
      <c r="I34" s="68">
        <f t="shared" si="3"/>
        <v>7</v>
      </c>
      <c r="J34" s="62"/>
      <c r="K34" s="69" cm="1">
        <f t="array" ref="K34">IF(SUMPRODUCT(('Data - population'!$B$2:$B$2784=$A34)*('Data - population'!$C$2:$C$2784=K$4)*('Data - population'!$D$2:$D$2784)),SUMPRODUCT(('Data - population'!$B$2:$B$2784=$A34)*('Data - population'!$C$2:$C$2784=K$4)*('Data - population'!$D$2:$D$2784)),"..")</f>
        <v>52642500</v>
      </c>
      <c r="L34" s="69" cm="1">
        <f t="array" ref="L34">IF(SUMPRODUCT(('Data - population'!$B$2:$B$2784=$A34)*('Data - population'!$C$2:$C$2784=L$4)*('Data - population'!$D$2:$D$2784)),SUMPRODUCT(('Data - population'!$B$2:$B$2784=$A34)*('Data - population'!$C$2:$C$2784=L$4)*('Data - population'!$D$2:$D$2784)),"..")</f>
        <v>5262200</v>
      </c>
      <c r="M34" s="69" cm="1">
        <f t="array" ref="M34">IF(SUMPRODUCT(('Data - population'!$B$2:$B$2784=$A34)*('Data - population'!$C$2:$C$2784=M$4)*('Data - population'!$D$2:$D$2784)),SUMPRODUCT(('Data - population'!$B$2:$B$2784=$A34)*('Data - population'!$C$2:$C$2784=M$4)*('Data - population'!$D$2:$D$2784)),"..")</f>
        <v>3050000</v>
      </c>
      <c r="N34" s="69" cm="1">
        <f t="array" ref="N34">IF(SUMPRODUCT(('Data - population'!$B$2:$B$2784=$A34)*('Data - population'!$C$2:$C$2784=N$4)*('Data - population'!$D$2:$D$2784)),SUMPRODUCT(('Data - population'!$B$2:$B$2784=$A34)*('Data - population'!$C$2:$C$2784=N$4)*('Data - population'!$D$2:$D$2784)),"..")</f>
        <v>60954600</v>
      </c>
      <c r="O34" s="70">
        <f t="shared" si="4"/>
        <v>100</v>
      </c>
      <c r="P34" s="69"/>
      <c r="Q34" s="62"/>
      <c r="R34" s="62"/>
      <c r="S34" s="62"/>
      <c r="T34" s="62"/>
      <c r="U34" s="62"/>
      <c r="V34" s="62"/>
    </row>
    <row r="35" spans="1:22">
      <c r="A35" s="62" t="s">
        <v>52</v>
      </c>
      <c r="B35" s="63" cm="1">
        <f t="array" ref="B35">IF($B$3="Total non-fatal casualties",IF(SUMPRODUCT(('Data - victims'!$A$2:$A$39821=B$4)*('Data - victims'!$B$2:$B$39821=$A35)*('Data - victims'!$C$2:$C$39821="Total non-fatal casualties")*('Data - victims'!$D$2:$D$39821))+SUMPRODUCT(('Data - victims'!$A$2:$A$39821=B$4)*('Data - victims'!$B$2:$B$39821=$A35)*('Data - victims'!$C$2:$C$39821="Hospital severe")*('Data - victims'!$D$2:$D$39821))+SUMPRODUCT(('Data - victims'!$A$2:$A$39821=B$4)*('Data - victims'!$B$2:$B$39821=$A35)*('Data - victims'!$C$2:$C$39821="Hospital slight")*('Data - victims'!$D$2:$D$39821))+SUMPRODUCT(('Data - victims'!$A$2:$A$39821=B$4)*('Data - victims'!$B$2:$B$39821=$A35)*('Data - victims'!$C$2:$C$39821="First aid")*('Data - victims'!$D$2:$D$39821))+SUMPRODUCT(('Data - victims'!$A$2:$A$39821=B$4)*('Data - victims'!$B$2:$B$39821=$A35)*('Data - victims'!$C$2:$C$39821="Precautionary checks")*('Data - victims'!$D$2:$D$39821))=0,"..",SUMPRODUCT(('Data - victims'!$A$2:$A$39821=B$4)*('Data - victims'!$B$2:$B$39821=$A35)*('Data - victims'!$C$2:$C$39821="Total non-fatal casualties")*('Data - victims'!$D$2:$D$39821))+SUMPRODUCT(('Data - victims'!$A$2:$A$39821=B$4)*('Data - victims'!$B$2:$B$39821=$A35)*('Data - victims'!$C$2:$C$39821="Hospital severe")*('Data - victims'!$D$2:$D$39821))+SUMPRODUCT(('Data - victims'!$A$2:$A$39821=B$4)*('Data - victims'!$B$2:$B$39821=$A35)*('Data - victims'!$C$2:$C$39821="Hospital slight")*('Data - victims'!$D$2:$D$39821))+SUMPRODUCT(('Data - victims'!$A$2:$A$39821=B$4)*('Data - victims'!$B$2:$B$39821=$A35)*('Data - victims'!$C$2:$C$39821="First aid")*('Data - victims'!$D$2:$D$39821))+SUMPRODUCT(('Data - victims'!$A$2:$A$39821=B$4)*('Data - victims'!$B$2:$B$39821=$A35)*('Data - victims'!$C$2:$C$39821="Precautionary checks")*('Data - victims'!$D$2:$D$39821))),IF($B$3="Total casualties requiring hospital treatment",IF(SUMPRODUCT(('Data - victims'!$A$2:$A$39821=B$4)*('Data - victims'!$B$2:$B$39821=$A35)*('Data - victims'!$C$2:$C$39821="Total casualties requiring hospital treatment")*('Data - victims'!$D$2:$D$39821))+SUMPRODUCT(('Data - victims'!$A$2:$A$39821=B$4)*('Data - victims'!$B$2:$B$39821=$A35)*('Data - victims'!$C$2:$C$39821="Hospital severe")*('Data - victims'!$D$2:$D$39821))+SUMPRODUCT(('Data - victims'!$A$2:$A$39821=B$4)*('Data - victims'!$B$2:$B$39821=$A35)*('Data - victims'!$C$2:$C$39821="Hospital slight")*('Data - victims'!$D$2:$D$39821))=0,"..",SUMPRODUCT(('Data - victims'!$A$2:$A$39821=B$4)*('Data - victims'!$B$2:$B$39821=$A35)*('Data - victims'!$C$2:$C$39821="Total casualties requiring hospital treatment")*('Data - victims'!$D$2:$D$39821))+SUMPRODUCT(('Data - victims'!$A$2:$A$39821=B$4)*('Data - victims'!$B$2:$B$39821=$A35)*('Data - victims'!$C$2:$C$39821="Hospital severe")*('Data - victims'!$D$2:$D$39821))+SUMPRODUCT(('Data - victims'!$A$2:$A$39821=B$4)*('Data - victims'!$B$2:$B$39821=$A35)*('Data - victims'!$C$2:$C$39821="Hospital slight")*('Data - victims'!$D$2:$D$39821))),IF(SUMPRODUCT(('Data - victims'!$A$2:$A$39821=B$4)*('Data - victims'!$B$2:$B$39821=$A35)*('Data - victims'!$C$2:$C$39821=$B$3)*('Data - victims'!$D$2:$D$39821))=0,"..",SUMPRODUCT(('Data - victims'!$A$2:$A$39821=B$4)*('Data - victims'!$B$2:$B$39821=$A35)*('Data - victims'!$C$2:$C$39821=$B$3)*('Data - victims'!$D$2:$D$39821)))))</f>
        <v>313</v>
      </c>
      <c r="C35" s="63" cm="1">
        <f t="array" ref="C35">IF($B$3="Total non-fatal casualties",IF(SUMPRODUCT(('Data - victims'!$A$2:$A$39821=C$4)*('Data - victims'!$B$2:$B$39821=$A35)*('Data - victims'!$C$2:$C$39821="Total non-fatal casualties")*('Data - victims'!$D$2:$D$39821))+SUMPRODUCT(('Data - victims'!$A$2:$A$39821=C$4)*('Data - victims'!$B$2:$B$39821=$A35)*('Data - victims'!$C$2:$C$39821="Hospital severe")*('Data - victims'!$D$2:$D$39821))+SUMPRODUCT(('Data - victims'!$A$2:$A$39821=C$4)*('Data - victims'!$B$2:$B$39821=$A35)*('Data - victims'!$C$2:$C$39821="Hospital slight")*('Data - victims'!$D$2:$D$39821))+SUMPRODUCT(('Data - victims'!$A$2:$A$39821=C$4)*('Data - victims'!$B$2:$B$39821=$A35)*('Data - victims'!$C$2:$C$39821="First aid")*('Data - victims'!$D$2:$D$39821))+SUMPRODUCT(('Data - victims'!$A$2:$A$39821=C$4)*('Data - victims'!$B$2:$B$39821=$A35)*('Data - victims'!$C$2:$C$39821="Precautionary checks")*('Data - victims'!$D$2:$D$39821))=0,"..",SUMPRODUCT(('Data - victims'!$A$2:$A$39821=C$4)*('Data - victims'!$B$2:$B$39821=$A35)*('Data - victims'!$C$2:$C$39821="Total non-fatal casualties")*('Data - victims'!$D$2:$D$39821))+SUMPRODUCT(('Data - victims'!$A$2:$A$39821=C$4)*('Data - victims'!$B$2:$B$39821=$A35)*('Data - victims'!$C$2:$C$39821="Hospital severe")*('Data - victims'!$D$2:$D$39821))+SUMPRODUCT(('Data - victims'!$A$2:$A$39821=C$4)*('Data - victims'!$B$2:$B$39821=$A35)*('Data - victims'!$C$2:$C$39821="Hospital slight")*('Data - victims'!$D$2:$D$39821))+SUMPRODUCT(('Data - victims'!$A$2:$A$39821=C$4)*('Data - victims'!$B$2:$B$39821=$A35)*('Data - victims'!$C$2:$C$39821="First aid")*('Data - victims'!$D$2:$D$39821))+SUMPRODUCT(('Data - victims'!$A$2:$A$39821=C$4)*('Data - victims'!$B$2:$B$39821=$A35)*('Data - victims'!$C$2:$C$39821="Precautionary checks")*('Data - victims'!$D$2:$D$39821))),IF($B$3="Total casualties requiring hospital treatment",IF(SUMPRODUCT(('Data - victims'!$A$2:$A$39821=C$4)*('Data - victims'!$B$2:$B$39821=$A35)*('Data - victims'!$C$2:$C$39821="Total casualties requiring hospital treatment")*('Data - victims'!$D$2:$D$39821))+SUMPRODUCT(('Data - victims'!$A$2:$A$39821=C$4)*('Data - victims'!$B$2:$B$39821=$A35)*('Data - victims'!$C$2:$C$39821="Hospital severe")*('Data - victims'!$D$2:$D$39821))+SUMPRODUCT(('Data - victims'!$A$2:$A$39821=C$4)*('Data - victims'!$B$2:$B$39821=$A35)*('Data - victims'!$C$2:$C$39821="Hospital slight")*('Data - victims'!$D$2:$D$39821))=0,"..",SUMPRODUCT(('Data - victims'!$A$2:$A$39821=C$4)*('Data - victims'!$B$2:$B$39821=$A35)*('Data - victims'!$C$2:$C$39821="Total casualties requiring hospital treatment")*('Data - victims'!$D$2:$D$39821))+SUMPRODUCT(('Data - victims'!$A$2:$A$39821=C$4)*('Data - victims'!$B$2:$B$39821=$A35)*('Data - victims'!$C$2:$C$39821="Hospital severe")*('Data - victims'!$D$2:$D$39821))+SUMPRODUCT(('Data - victims'!$A$2:$A$39821=C$4)*('Data - victims'!$B$2:$B$39821=$A35)*('Data - victims'!$C$2:$C$39821="Hospital slight")*('Data - victims'!$D$2:$D$39821))),IF(SUMPRODUCT(('Data - victims'!$A$2:$A$39821=C$4)*('Data - victims'!$B$2:$B$39821=$A35)*('Data - victims'!$C$2:$C$39821=$B$3)*('Data - victims'!$D$2:$D$39821))=0,"..",SUMPRODUCT(('Data - victims'!$A$2:$A$39821=C$4)*('Data - victims'!$B$2:$B$39821=$A35)*('Data - victims'!$C$2:$C$39821=$B$3)*('Data - victims'!$D$2:$D$39821)))))</f>
        <v>59</v>
      </c>
      <c r="D35" s="63" cm="1">
        <f t="array" ref="D35">IF($B$3="Total non-fatal casualties",IF(SUMPRODUCT(('Data - victims'!$A$2:$A$39821=D$4)*('Data - victims'!$B$2:$B$39821=$A35)*('Data - victims'!$C$2:$C$39821="Total non-fatal casualties")*('Data - victims'!$D$2:$D$39821))+SUMPRODUCT(('Data - victims'!$A$2:$A$39821=D$4)*('Data - victims'!$B$2:$B$39821=$A35)*('Data - victims'!$C$2:$C$39821="Hospital severe")*('Data - victims'!$D$2:$D$39821))+SUMPRODUCT(('Data - victims'!$A$2:$A$39821=D$4)*('Data - victims'!$B$2:$B$39821=$A35)*('Data - victims'!$C$2:$C$39821="Hospital slight")*('Data - victims'!$D$2:$D$39821))+SUMPRODUCT(('Data - victims'!$A$2:$A$39821=D$4)*('Data - victims'!$B$2:$B$39821=$A35)*('Data - victims'!$C$2:$C$39821="First aid")*('Data - victims'!$D$2:$D$39821))+SUMPRODUCT(('Data - victims'!$A$2:$A$39821=D$4)*('Data - victims'!$B$2:$B$39821=$A35)*('Data - victims'!$C$2:$C$39821="Precautionary checks")*('Data - victims'!$D$2:$D$39821))=0,"..",SUMPRODUCT(('Data - victims'!$A$2:$A$39821=D$4)*('Data - victims'!$B$2:$B$39821=$A35)*('Data - victims'!$C$2:$C$39821="Total non-fatal casualties")*('Data - victims'!$D$2:$D$39821))+SUMPRODUCT(('Data - victims'!$A$2:$A$39821=D$4)*('Data - victims'!$B$2:$B$39821=$A35)*('Data - victims'!$C$2:$C$39821="Hospital severe")*('Data - victims'!$D$2:$D$39821))+SUMPRODUCT(('Data - victims'!$A$2:$A$39821=D$4)*('Data - victims'!$B$2:$B$39821=$A35)*('Data - victims'!$C$2:$C$39821="Hospital slight")*('Data - victims'!$D$2:$D$39821))+SUMPRODUCT(('Data - victims'!$A$2:$A$39821=D$4)*('Data - victims'!$B$2:$B$39821=$A35)*('Data - victims'!$C$2:$C$39821="First aid")*('Data - victims'!$D$2:$D$39821))+SUMPRODUCT(('Data - victims'!$A$2:$A$39821=D$4)*('Data - victims'!$B$2:$B$39821=$A35)*('Data - victims'!$C$2:$C$39821="Precautionary checks")*('Data - victims'!$D$2:$D$39821))),IF($B$3="Total casualties requiring hospital treatment",IF(SUMPRODUCT(('Data - victims'!$A$2:$A$39821=D$4)*('Data - victims'!$B$2:$B$39821=$A35)*('Data - victims'!$C$2:$C$39821="Total casualties requiring hospital treatment")*('Data - victims'!$D$2:$D$39821))+SUMPRODUCT(('Data - victims'!$A$2:$A$39821=D$4)*('Data - victims'!$B$2:$B$39821=$A35)*('Data - victims'!$C$2:$C$39821="Hospital severe")*('Data - victims'!$D$2:$D$39821))+SUMPRODUCT(('Data - victims'!$A$2:$A$39821=D$4)*('Data - victims'!$B$2:$B$39821=$A35)*('Data - victims'!$C$2:$C$39821="Hospital slight")*('Data - victims'!$D$2:$D$39821))=0,"..",SUMPRODUCT(('Data - victims'!$A$2:$A$39821=D$4)*('Data - victims'!$B$2:$B$39821=$A35)*('Data - victims'!$C$2:$C$39821="Total casualties requiring hospital treatment")*('Data - victims'!$D$2:$D$39821))+SUMPRODUCT(('Data - victims'!$A$2:$A$39821=D$4)*('Data - victims'!$B$2:$B$39821=$A35)*('Data - victims'!$C$2:$C$39821="Hospital severe")*('Data - victims'!$D$2:$D$39821))+SUMPRODUCT(('Data - victims'!$A$2:$A$39821=D$4)*('Data - victims'!$B$2:$B$39821=$A35)*('Data - victims'!$C$2:$C$39821="Hospital slight")*('Data - victims'!$D$2:$D$39821))),IF(SUMPRODUCT(('Data - victims'!$A$2:$A$39821=D$4)*('Data - victims'!$B$2:$B$39821=$A35)*('Data - victims'!$C$2:$C$39821=$B$3)*('Data - victims'!$D$2:$D$39821))=0,"..",SUMPRODUCT(('Data - victims'!$A$2:$A$39821=D$4)*('Data - victims'!$B$2:$B$39821=$A35)*('Data - victims'!$C$2:$C$39821=$B$3)*('Data - victims'!$D$2:$D$39821)))))</f>
        <v>23</v>
      </c>
      <c r="E35" s="63" cm="1">
        <f t="array" ref="E35">IF(SUMPRODUCT(('Data - victims'!$A$2:$A$39821=E$4)*('Data - victims'!$B$2:$B$39821=$A35)*('Data - victims'!$C$2:$C$39821=$B$3)*('Data - victims'!$D$2:$D$39821))=0,IF(OR(B35="..",C35="..",D35=".."),"..",IF(B35+C35+D35=0,"..",B35+C35+D35)),SUMPRODUCT(('Data - victims'!$A$2:$A$39821=E$4)*('Data - victims'!$B$2:$B$39821=$A35)*('Data - victims'!$C$2:$C$39821=$B$3)*('Data - victims'!$D$2:$D$39821)))</f>
        <v>395</v>
      </c>
      <c r="F35" s="68">
        <f t="shared" si="0"/>
        <v>6</v>
      </c>
      <c r="G35" s="68">
        <f t="shared" si="1"/>
        <v>11</v>
      </c>
      <c r="H35" s="68">
        <f t="shared" si="2"/>
        <v>8</v>
      </c>
      <c r="I35" s="68">
        <f t="shared" si="3"/>
        <v>6</v>
      </c>
      <c r="J35" s="62"/>
      <c r="K35" s="69" cm="1">
        <f t="array" ref="K35">IF(SUMPRODUCT(('Data - population'!$B$2:$B$2784=$A35)*('Data - population'!$C$2:$C$2784=K$4)*('Data - population'!$D$2:$D$2784)),SUMPRODUCT(('Data - population'!$B$2:$B$2784=$A35)*('Data - population'!$C$2:$C$2784=K$4)*('Data - population'!$D$2:$D$2784)),"..")</f>
        <v>53107200</v>
      </c>
      <c r="L35" s="69" cm="1">
        <f t="array" ref="L35">IF(SUMPRODUCT(('Data - population'!$B$2:$B$2784=$A35)*('Data - population'!$C$2:$C$2784=L$4)*('Data - population'!$D$2:$D$2784)),SUMPRODUCT(('Data - population'!$B$2:$B$2784=$A35)*('Data - population'!$C$2:$C$2784=L$4)*('Data - population'!$D$2:$D$2784)),"..")</f>
        <v>5299900</v>
      </c>
      <c r="M35" s="69" cm="1">
        <f t="array" ref="M35">IF(SUMPRODUCT(('Data - population'!$B$2:$B$2784=$A35)*('Data - population'!$C$2:$C$2784=M$4)*('Data - population'!$D$2:$D$2784)),SUMPRODUCT(('Data - population'!$B$2:$B$2784=$A35)*('Data - population'!$C$2:$C$2784=M$4)*('Data - population'!$D$2:$D$2784)),"..")</f>
        <v>3063800</v>
      </c>
      <c r="N35" s="69" cm="1">
        <f t="array" ref="N35">IF(SUMPRODUCT(('Data - population'!$B$2:$B$2784=$A35)*('Data - population'!$C$2:$C$2784=N$4)*('Data - population'!$D$2:$D$2784)),SUMPRODUCT(('Data - population'!$B$2:$B$2784=$A35)*('Data - population'!$C$2:$C$2784=N$4)*('Data - population'!$D$2:$D$2784)),"..")</f>
        <v>61470800</v>
      </c>
      <c r="O35" s="70">
        <f t="shared" si="4"/>
        <v>100</v>
      </c>
      <c r="P35" s="69"/>
      <c r="Q35" s="62"/>
      <c r="R35" s="62"/>
      <c r="S35" s="62"/>
      <c r="T35" s="62"/>
      <c r="U35" s="62"/>
      <c r="V35" s="62"/>
    </row>
    <row r="36" spans="1:22">
      <c r="A36" s="62" t="s">
        <v>53</v>
      </c>
      <c r="B36" s="63" cm="1">
        <f t="array" ref="B36">IF($B$3="Total non-fatal casualties",IF(SUMPRODUCT(('Data - victims'!$A$2:$A$39821=B$4)*('Data - victims'!$B$2:$B$39821=$A36)*('Data - victims'!$C$2:$C$39821="Total non-fatal casualties")*('Data - victims'!$D$2:$D$39821))+SUMPRODUCT(('Data - victims'!$A$2:$A$39821=B$4)*('Data - victims'!$B$2:$B$39821=$A36)*('Data - victims'!$C$2:$C$39821="Hospital severe")*('Data - victims'!$D$2:$D$39821))+SUMPRODUCT(('Data - victims'!$A$2:$A$39821=B$4)*('Data - victims'!$B$2:$B$39821=$A36)*('Data - victims'!$C$2:$C$39821="Hospital slight")*('Data - victims'!$D$2:$D$39821))+SUMPRODUCT(('Data - victims'!$A$2:$A$39821=B$4)*('Data - victims'!$B$2:$B$39821=$A36)*('Data - victims'!$C$2:$C$39821="First aid")*('Data - victims'!$D$2:$D$39821))+SUMPRODUCT(('Data - victims'!$A$2:$A$39821=B$4)*('Data - victims'!$B$2:$B$39821=$A36)*('Data - victims'!$C$2:$C$39821="Precautionary checks")*('Data - victims'!$D$2:$D$39821))=0,"..",SUMPRODUCT(('Data - victims'!$A$2:$A$39821=B$4)*('Data - victims'!$B$2:$B$39821=$A36)*('Data - victims'!$C$2:$C$39821="Total non-fatal casualties")*('Data - victims'!$D$2:$D$39821))+SUMPRODUCT(('Data - victims'!$A$2:$A$39821=B$4)*('Data - victims'!$B$2:$B$39821=$A36)*('Data - victims'!$C$2:$C$39821="Hospital severe")*('Data - victims'!$D$2:$D$39821))+SUMPRODUCT(('Data - victims'!$A$2:$A$39821=B$4)*('Data - victims'!$B$2:$B$39821=$A36)*('Data - victims'!$C$2:$C$39821="Hospital slight")*('Data - victims'!$D$2:$D$39821))+SUMPRODUCT(('Data - victims'!$A$2:$A$39821=B$4)*('Data - victims'!$B$2:$B$39821=$A36)*('Data - victims'!$C$2:$C$39821="First aid")*('Data - victims'!$D$2:$D$39821))+SUMPRODUCT(('Data - victims'!$A$2:$A$39821=B$4)*('Data - victims'!$B$2:$B$39821=$A36)*('Data - victims'!$C$2:$C$39821="Precautionary checks")*('Data - victims'!$D$2:$D$39821))),IF($B$3="Total casualties requiring hospital treatment",IF(SUMPRODUCT(('Data - victims'!$A$2:$A$39821=B$4)*('Data - victims'!$B$2:$B$39821=$A36)*('Data - victims'!$C$2:$C$39821="Total casualties requiring hospital treatment")*('Data - victims'!$D$2:$D$39821))+SUMPRODUCT(('Data - victims'!$A$2:$A$39821=B$4)*('Data - victims'!$B$2:$B$39821=$A36)*('Data - victims'!$C$2:$C$39821="Hospital severe")*('Data - victims'!$D$2:$D$39821))+SUMPRODUCT(('Data - victims'!$A$2:$A$39821=B$4)*('Data - victims'!$B$2:$B$39821=$A36)*('Data - victims'!$C$2:$C$39821="Hospital slight")*('Data - victims'!$D$2:$D$39821))=0,"..",SUMPRODUCT(('Data - victims'!$A$2:$A$39821=B$4)*('Data - victims'!$B$2:$B$39821=$A36)*('Data - victims'!$C$2:$C$39821="Total casualties requiring hospital treatment")*('Data - victims'!$D$2:$D$39821))+SUMPRODUCT(('Data - victims'!$A$2:$A$39821=B$4)*('Data - victims'!$B$2:$B$39821=$A36)*('Data - victims'!$C$2:$C$39821="Hospital severe")*('Data - victims'!$D$2:$D$39821))+SUMPRODUCT(('Data - victims'!$A$2:$A$39821=B$4)*('Data - victims'!$B$2:$B$39821=$A36)*('Data - victims'!$C$2:$C$39821="Hospital slight")*('Data - victims'!$D$2:$D$39821))),IF(SUMPRODUCT(('Data - victims'!$A$2:$A$39821=B$4)*('Data - victims'!$B$2:$B$39821=$A36)*('Data - victims'!$C$2:$C$39821=$B$3)*('Data - victims'!$D$2:$D$39821))=0,"..",SUMPRODUCT(('Data - victims'!$A$2:$A$39821=B$4)*('Data - victims'!$B$2:$B$39821=$A36)*('Data - victims'!$C$2:$C$39821=$B$3)*('Data - victims'!$D$2:$D$39821)))))</f>
        <v>286</v>
      </c>
      <c r="C36" s="63" cm="1">
        <f t="array" ref="C36">IF($B$3="Total non-fatal casualties",IF(SUMPRODUCT(('Data - victims'!$A$2:$A$39821=C$4)*('Data - victims'!$B$2:$B$39821=$A36)*('Data - victims'!$C$2:$C$39821="Total non-fatal casualties")*('Data - victims'!$D$2:$D$39821))+SUMPRODUCT(('Data - victims'!$A$2:$A$39821=C$4)*('Data - victims'!$B$2:$B$39821=$A36)*('Data - victims'!$C$2:$C$39821="Hospital severe")*('Data - victims'!$D$2:$D$39821))+SUMPRODUCT(('Data - victims'!$A$2:$A$39821=C$4)*('Data - victims'!$B$2:$B$39821=$A36)*('Data - victims'!$C$2:$C$39821="Hospital slight")*('Data - victims'!$D$2:$D$39821))+SUMPRODUCT(('Data - victims'!$A$2:$A$39821=C$4)*('Data - victims'!$B$2:$B$39821=$A36)*('Data - victims'!$C$2:$C$39821="First aid")*('Data - victims'!$D$2:$D$39821))+SUMPRODUCT(('Data - victims'!$A$2:$A$39821=C$4)*('Data - victims'!$B$2:$B$39821=$A36)*('Data - victims'!$C$2:$C$39821="Precautionary checks")*('Data - victims'!$D$2:$D$39821))=0,"..",SUMPRODUCT(('Data - victims'!$A$2:$A$39821=C$4)*('Data - victims'!$B$2:$B$39821=$A36)*('Data - victims'!$C$2:$C$39821="Total non-fatal casualties")*('Data - victims'!$D$2:$D$39821))+SUMPRODUCT(('Data - victims'!$A$2:$A$39821=C$4)*('Data - victims'!$B$2:$B$39821=$A36)*('Data - victims'!$C$2:$C$39821="Hospital severe")*('Data - victims'!$D$2:$D$39821))+SUMPRODUCT(('Data - victims'!$A$2:$A$39821=C$4)*('Data - victims'!$B$2:$B$39821=$A36)*('Data - victims'!$C$2:$C$39821="Hospital slight")*('Data - victims'!$D$2:$D$39821))+SUMPRODUCT(('Data - victims'!$A$2:$A$39821=C$4)*('Data - victims'!$B$2:$B$39821=$A36)*('Data - victims'!$C$2:$C$39821="First aid")*('Data - victims'!$D$2:$D$39821))+SUMPRODUCT(('Data - victims'!$A$2:$A$39821=C$4)*('Data - victims'!$B$2:$B$39821=$A36)*('Data - victims'!$C$2:$C$39821="Precautionary checks")*('Data - victims'!$D$2:$D$39821))),IF($B$3="Total casualties requiring hospital treatment",IF(SUMPRODUCT(('Data - victims'!$A$2:$A$39821=C$4)*('Data - victims'!$B$2:$B$39821=$A36)*('Data - victims'!$C$2:$C$39821="Total casualties requiring hospital treatment")*('Data - victims'!$D$2:$D$39821))+SUMPRODUCT(('Data - victims'!$A$2:$A$39821=C$4)*('Data - victims'!$B$2:$B$39821=$A36)*('Data - victims'!$C$2:$C$39821="Hospital severe")*('Data - victims'!$D$2:$D$39821))+SUMPRODUCT(('Data - victims'!$A$2:$A$39821=C$4)*('Data - victims'!$B$2:$B$39821=$A36)*('Data - victims'!$C$2:$C$39821="Hospital slight")*('Data - victims'!$D$2:$D$39821))=0,"..",SUMPRODUCT(('Data - victims'!$A$2:$A$39821=C$4)*('Data - victims'!$B$2:$B$39821=$A36)*('Data - victims'!$C$2:$C$39821="Total casualties requiring hospital treatment")*('Data - victims'!$D$2:$D$39821))+SUMPRODUCT(('Data - victims'!$A$2:$A$39821=C$4)*('Data - victims'!$B$2:$B$39821=$A36)*('Data - victims'!$C$2:$C$39821="Hospital severe")*('Data - victims'!$D$2:$D$39821))+SUMPRODUCT(('Data - victims'!$A$2:$A$39821=C$4)*('Data - victims'!$B$2:$B$39821=$A36)*('Data - victims'!$C$2:$C$39821="Hospital slight")*('Data - victims'!$D$2:$D$39821))),IF(SUMPRODUCT(('Data - victims'!$A$2:$A$39821=C$4)*('Data - victims'!$B$2:$B$39821=$A36)*('Data - victims'!$C$2:$C$39821=$B$3)*('Data - victims'!$D$2:$D$39821))=0,"..",SUMPRODUCT(('Data - victims'!$A$2:$A$39821=C$4)*('Data - victims'!$B$2:$B$39821=$A36)*('Data - victims'!$C$2:$C$39821=$B$3)*('Data - victims'!$D$2:$D$39821)))))</f>
        <v>46</v>
      </c>
      <c r="D36" s="63" cm="1">
        <f t="array" ref="D36">IF($B$3="Total non-fatal casualties",IF(SUMPRODUCT(('Data - victims'!$A$2:$A$39821=D$4)*('Data - victims'!$B$2:$B$39821=$A36)*('Data - victims'!$C$2:$C$39821="Total non-fatal casualties")*('Data - victims'!$D$2:$D$39821))+SUMPRODUCT(('Data - victims'!$A$2:$A$39821=D$4)*('Data - victims'!$B$2:$B$39821=$A36)*('Data - victims'!$C$2:$C$39821="Hospital severe")*('Data - victims'!$D$2:$D$39821))+SUMPRODUCT(('Data - victims'!$A$2:$A$39821=D$4)*('Data - victims'!$B$2:$B$39821=$A36)*('Data - victims'!$C$2:$C$39821="Hospital slight")*('Data - victims'!$D$2:$D$39821))+SUMPRODUCT(('Data - victims'!$A$2:$A$39821=D$4)*('Data - victims'!$B$2:$B$39821=$A36)*('Data - victims'!$C$2:$C$39821="First aid")*('Data - victims'!$D$2:$D$39821))+SUMPRODUCT(('Data - victims'!$A$2:$A$39821=D$4)*('Data - victims'!$B$2:$B$39821=$A36)*('Data - victims'!$C$2:$C$39821="Precautionary checks")*('Data - victims'!$D$2:$D$39821))=0,"..",SUMPRODUCT(('Data - victims'!$A$2:$A$39821=D$4)*('Data - victims'!$B$2:$B$39821=$A36)*('Data - victims'!$C$2:$C$39821="Total non-fatal casualties")*('Data - victims'!$D$2:$D$39821))+SUMPRODUCT(('Data - victims'!$A$2:$A$39821=D$4)*('Data - victims'!$B$2:$B$39821=$A36)*('Data - victims'!$C$2:$C$39821="Hospital severe")*('Data - victims'!$D$2:$D$39821))+SUMPRODUCT(('Data - victims'!$A$2:$A$39821=D$4)*('Data - victims'!$B$2:$B$39821=$A36)*('Data - victims'!$C$2:$C$39821="Hospital slight")*('Data - victims'!$D$2:$D$39821))+SUMPRODUCT(('Data - victims'!$A$2:$A$39821=D$4)*('Data - victims'!$B$2:$B$39821=$A36)*('Data - victims'!$C$2:$C$39821="First aid")*('Data - victims'!$D$2:$D$39821))+SUMPRODUCT(('Data - victims'!$A$2:$A$39821=D$4)*('Data - victims'!$B$2:$B$39821=$A36)*('Data - victims'!$C$2:$C$39821="Precautionary checks")*('Data - victims'!$D$2:$D$39821))),IF($B$3="Total casualties requiring hospital treatment",IF(SUMPRODUCT(('Data - victims'!$A$2:$A$39821=D$4)*('Data - victims'!$B$2:$B$39821=$A36)*('Data - victims'!$C$2:$C$39821="Total casualties requiring hospital treatment")*('Data - victims'!$D$2:$D$39821))+SUMPRODUCT(('Data - victims'!$A$2:$A$39821=D$4)*('Data - victims'!$B$2:$B$39821=$A36)*('Data - victims'!$C$2:$C$39821="Hospital severe")*('Data - victims'!$D$2:$D$39821))+SUMPRODUCT(('Data - victims'!$A$2:$A$39821=D$4)*('Data - victims'!$B$2:$B$39821=$A36)*('Data - victims'!$C$2:$C$39821="Hospital slight")*('Data - victims'!$D$2:$D$39821))=0,"..",SUMPRODUCT(('Data - victims'!$A$2:$A$39821=D$4)*('Data - victims'!$B$2:$B$39821=$A36)*('Data - victims'!$C$2:$C$39821="Total casualties requiring hospital treatment")*('Data - victims'!$D$2:$D$39821))+SUMPRODUCT(('Data - victims'!$A$2:$A$39821=D$4)*('Data - victims'!$B$2:$B$39821=$A36)*('Data - victims'!$C$2:$C$39821="Hospital severe")*('Data - victims'!$D$2:$D$39821))+SUMPRODUCT(('Data - victims'!$A$2:$A$39821=D$4)*('Data - victims'!$B$2:$B$39821=$A36)*('Data - victims'!$C$2:$C$39821="Hospital slight")*('Data - victims'!$D$2:$D$39821))),IF(SUMPRODUCT(('Data - victims'!$A$2:$A$39821=D$4)*('Data - victims'!$B$2:$B$39821=$A36)*('Data - victims'!$C$2:$C$39821=$B$3)*('Data - victims'!$D$2:$D$39821))=0,"..",SUMPRODUCT(('Data - victims'!$A$2:$A$39821=D$4)*('Data - victims'!$B$2:$B$39821=$A36)*('Data - victims'!$C$2:$C$39821=$B$3)*('Data - victims'!$D$2:$D$39821)))))</f>
        <v>17</v>
      </c>
      <c r="E36" s="63" cm="1">
        <f t="array" ref="E36">IF(SUMPRODUCT(('Data - victims'!$A$2:$A$39821=E$4)*('Data - victims'!$B$2:$B$39821=$A36)*('Data - victims'!$C$2:$C$39821=$B$3)*('Data - victims'!$D$2:$D$39821))=0,IF(OR(B36="..",C36="..",D36=".."),"..",IF(B36+C36+D36=0,"..",B36+C36+D36)),SUMPRODUCT(('Data - victims'!$A$2:$A$39821=E$4)*('Data - victims'!$B$2:$B$39821=$A36)*('Data - victims'!$C$2:$C$39821=$B$3)*('Data - victims'!$D$2:$D$39821)))</f>
        <v>349</v>
      </c>
      <c r="F36" s="68">
        <f t="shared" si="0"/>
        <v>5</v>
      </c>
      <c r="G36" s="68">
        <f t="shared" si="1"/>
        <v>9</v>
      </c>
      <c r="H36" s="68">
        <f t="shared" si="2"/>
        <v>6</v>
      </c>
      <c r="I36" s="68">
        <f t="shared" si="3"/>
        <v>6</v>
      </c>
      <c r="J36" s="62"/>
      <c r="K36" s="69" cm="1">
        <f t="array" ref="K36">IF(SUMPRODUCT(('Data - population'!$B$2:$B$2784=$A36)*('Data - population'!$C$2:$C$2784=K$4)*('Data - population'!$D$2:$D$2784)),SUMPRODUCT(('Data - population'!$B$2:$B$2784=$A36)*('Data - population'!$C$2:$C$2784=K$4)*('Data - population'!$D$2:$D$2784)),"..")</f>
        <v>53506800</v>
      </c>
      <c r="L36" s="69" cm="1">
        <f t="array" ref="L36">IF(SUMPRODUCT(('Data - population'!$B$2:$B$2784=$A36)*('Data - population'!$C$2:$C$2784=L$4)*('Data - population'!$D$2:$D$2784)),SUMPRODUCT(('Data - population'!$B$2:$B$2784=$A36)*('Data - population'!$C$2:$C$2784=L$4)*('Data - population'!$D$2:$D$2784)),"..")</f>
        <v>5308200</v>
      </c>
      <c r="M36" s="69" cm="1">
        <f t="array" ref="M36">IF(SUMPRODUCT(('Data - population'!$B$2:$B$2784=$A36)*('Data - population'!$C$2:$C$2784=M$4)*('Data - population'!$D$2:$D$2784)),SUMPRODUCT(('Data - population'!$B$2:$B$2784=$A36)*('Data - population'!$C$2:$C$2784=M$4)*('Data - population'!$D$2:$D$2784)),"..")</f>
        <v>3070900</v>
      </c>
      <c r="N36" s="69" cm="1">
        <f t="array" ref="N36">IF(SUMPRODUCT(('Data - population'!$B$2:$B$2784=$A36)*('Data - population'!$C$2:$C$2784=N$4)*('Data - population'!$D$2:$D$2784)),SUMPRODUCT(('Data - population'!$B$2:$B$2784=$A36)*('Data - population'!$C$2:$C$2784=N$4)*('Data - population'!$D$2:$D$2784)),"..")</f>
        <v>61885900</v>
      </c>
      <c r="O36" s="70">
        <f t="shared" si="4"/>
        <v>0</v>
      </c>
      <c r="P36" s="69"/>
      <c r="Q36" s="62"/>
      <c r="R36" s="62"/>
      <c r="S36" s="62"/>
      <c r="T36" s="62"/>
      <c r="U36" s="62"/>
      <c r="V36" s="62"/>
    </row>
    <row r="37" spans="1:22">
      <c r="A37" s="62" t="s">
        <v>54</v>
      </c>
      <c r="B37" s="63" cm="1">
        <f t="array" ref="B37">IF($B$3="Total non-fatal casualties",IF(SUMPRODUCT(('Data - victims'!$A$2:$A$39821=B$4)*('Data - victims'!$B$2:$B$39821=$A37)*('Data - victims'!$C$2:$C$39821="Total non-fatal casualties")*('Data - victims'!$D$2:$D$39821))+SUMPRODUCT(('Data - victims'!$A$2:$A$39821=B$4)*('Data - victims'!$B$2:$B$39821=$A37)*('Data - victims'!$C$2:$C$39821="Hospital severe")*('Data - victims'!$D$2:$D$39821))+SUMPRODUCT(('Data - victims'!$A$2:$A$39821=B$4)*('Data - victims'!$B$2:$B$39821=$A37)*('Data - victims'!$C$2:$C$39821="Hospital slight")*('Data - victims'!$D$2:$D$39821))+SUMPRODUCT(('Data - victims'!$A$2:$A$39821=B$4)*('Data - victims'!$B$2:$B$39821=$A37)*('Data - victims'!$C$2:$C$39821="First aid")*('Data - victims'!$D$2:$D$39821))+SUMPRODUCT(('Data - victims'!$A$2:$A$39821=B$4)*('Data - victims'!$B$2:$B$39821=$A37)*('Data - victims'!$C$2:$C$39821="Precautionary checks")*('Data - victims'!$D$2:$D$39821))=0,"..",SUMPRODUCT(('Data - victims'!$A$2:$A$39821=B$4)*('Data - victims'!$B$2:$B$39821=$A37)*('Data - victims'!$C$2:$C$39821="Total non-fatal casualties")*('Data - victims'!$D$2:$D$39821))+SUMPRODUCT(('Data - victims'!$A$2:$A$39821=B$4)*('Data - victims'!$B$2:$B$39821=$A37)*('Data - victims'!$C$2:$C$39821="Hospital severe")*('Data - victims'!$D$2:$D$39821))+SUMPRODUCT(('Data - victims'!$A$2:$A$39821=B$4)*('Data - victims'!$B$2:$B$39821=$A37)*('Data - victims'!$C$2:$C$39821="Hospital slight")*('Data - victims'!$D$2:$D$39821))+SUMPRODUCT(('Data - victims'!$A$2:$A$39821=B$4)*('Data - victims'!$B$2:$B$39821=$A37)*('Data - victims'!$C$2:$C$39821="First aid")*('Data - victims'!$D$2:$D$39821))+SUMPRODUCT(('Data - victims'!$A$2:$A$39821=B$4)*('Data - victims'!$B$2:$B$39821=$A37)*('Data - victims'!$C$2:$C$39821="Precautionary checks")*('Data - victims'!$D$2:$D$39821))),IF($B$3="Total casualties requiring hospital treatment",IF(SUMPRODUCT(('Data - victims'!$A$2:$A$39821=B$4)*('Data - victims'!$B$2:$B$39821=$A37)*('Data - victims'!$C$2:$C$39821="Total casualties requiring hospital treatment")*('Data - victims'!$D$2:$D$39821))+SUMPRODUCT(('Data - victims'!$A$2:$A$39821=B$4)*('Data - victims'!$B$2:$B$39821=$A37)*('Data - victims'!$C$2:$C$39821="Hospital severe")*('Data - victims'!$D$2:$D$39821))+SUMPRODUCT(('Data - victims'!$A$2:$A$39821=B$4)*('Data - victims'!$B$2:$B$39821=$A37)*('Data - victims'!$C$2:$C$39821="Hospital slight")*('Data - victims'!$D$2:$D$39821))=0,"..",SUMPRODUCT(('Data - victims'!$A$2:$A$39821=B$4)*('Data - victims'!$B$2:$B$39821=$A37)*('Data - victims'!$C$2:$C$39821="Total casualties requiring hospital treatment")*('Data - victims'!$D$2:$D$39821))+SUMPRODUCT(('Data - victims'!$A$2:$A$39821=B$4)*('Data - victims'!$B$2:$B$39821=$A37)*('Data - victims'!$C$2:$C$39821="Hospital severe")*('Data - victims'!$D$2:$D$39821))+SUMPRODUCT(('Data - victims'!$A$2:$A$39821=B$4)*('Data - victims'!$B$2:$B$39821=$A37)*('Data - victims'!$C$2:$C$39821="Hospital slight")*('Data - victims'!$D$2:$D$39821))),IF(SUMPRODUCT(('Data - victims'!$A$2:$A$39821=B$4)*('Data - victims'!$B$2:$B$39821=$A37)*('Data - victims'!$C$2:$C$39821=$B$3)*('Data - victims'!$D$2:$D$39821))=0,"..",SUMPRODUCT(('Data - victims'!$A$2:$A$39821=B$4)*('Data - victims'!$B$2:$B$39821=$A37)*('Data - victims'!$C$2:$C$39821=$B$3)*('Data - victims'!$D$2:$D$39821)))))</f>
        <v>276</v>
      </c>
      <c r="C37" s="63" cm="1">
        <f t="array" ref="C37">IF($B$3="Total non-fatal casualties",IF(SUMPRODUCT(('Data - victims'!$A$2:$A$39821=C$4)*('Data - victims'!$B$2:$B$39821=$A37)*('Data - victims'!$C$2:$C$39821="Total non-fatal casualties")*('Data - victims'!$D$2:$D$39821))+SUMPRODUCT(('Data - victims'!$A$2:$A$39821=C$4)*('Data - victims'!$B$2:$B$39821=$A37)*('Data - victims'!$C$2:$C$39821="Hospital severe")*('Data - victims'!$D$2:$D$39821))+SUMPRODUCT(('Data - victims'!$A$2:$A$39821=C$4)*('Data - victims'!$B$2:$B$39821=$A37)*('Data - victims'!$C$2:$C$39821="Hospital slight")*('Data - victims'!$D$2:$D$39821))+SUMPRODUCT(('Data - victims'!$A$2:$A$39821=C$4)*('Data - victims'!$B$2:$B$39821=$A37)*('Data - victims'!$C$2:$C$39821="First aid")*('Data - victims'!$D$2:$D$39821))+SUMPRODUCT(('Data - victims'!$A$2:$A$39821=C$4)*('Data - victims'!$B$2:$B$39821=$A37)*('Data - victims'!$C$2:$C$39821="Precautionary checks")*('Data - victims'!$D$2:$D$39821))=0,"..",SUMPRODUCT(('Data - victims'!$A$2:$A$39821=C$4)*('Data - victims'!$B$2:$B$39821=$A37)*('Data - victims'!$C$2:$C$39821="Total non-fatal casualties")*('Data - victims'!$D$2:$D$39821))+SUMPRODUCT(('Data - victims'!$A$2:$A$39821=C$4)*('Data - victims'!$B$2:$B$39821=$A37)*('Data - victims'!$C$2:$C$39821="Hospital severe")*('Data - victims'!$D$2:$D$39821))+SUMPRODUCT(('Data - victims'!$A$2:$A$39821=C$4)*('Data - victims'!$B$2:$B$39821=$A37)*('Data - victims'!$C$2:$C$39821="Hospital slight")*('Data - victims'!$D$2:$D$39821))+SUMPRODUCT(('Data - victims'!$A$2:$A$39821=C$4)*('Data - victims'!$B$2:$B$39821=$A37)*('Data - victims'!$C$2:$C$39821="First aid")*('Data - victims'!$D$2:$D$39821))+SUMPRODUCT(('Data - victims'!$A$2:$A$39821=C$4)*('Data - victims'!$B$2:$B$39821=$A37)*('Data - victims'!$C$2:$C$39821="Precautionary checks")*('Data - victims'!$D$2:$D$39821))),IF($B$3="Total casualties requiring hospital treatment",IF(SUMPRODUCT(('Data - victims'!$A$2:$A$39821=C$4)*('Data - victims'!$B$2:$B$39821=$A37)*('Data - victims'!$C$2:$C$39821="Total casualties requiring hospital treatment")*('Data - victims'!$D$2:$D$39821))+SUMPRODUCT(('Data - victims'!$A$2:$A$39821=C$4)*('Data - victims'!$B$2:$B$39821=$A37)*('Data - victims'!$C$2:$C$39821="Hospital severe")*('Data - victims'!$D$2:$D$39821))+SUMPRODUCT(('Data - victims'!$A$2:$A$39821=C$4)*('Data - victims'!$B$2:$B$39821=$A37)*('Data - victims'!$C$2:$C$39821="Hospital slight")*('Data - victims'!$D$2:$D$39821))=0,"..",SUMPRODUCT(('Data - victims'!$A$2:$A$39821=C$4)*('Data - victims'!$B$2:$B$39821=$A37)*('Data - victims'!$C$2:$C$39821="Total casualties requiring hospital treatment")*('Data - victims'!$D$2:$D$39821))+SUMPRODUCT(('Data - victims'!$A$2:$A$39821=C$4)*('Data - victims'!$B$2:$B$39821=$A37)*('Data - victims'!$C$2:$C$39821="Hospital severe")*('Data - victims'!$D$2:$D$39821))+SUMPRODUCT(('Data - victims'!$A$2:$A$39821=C$4)*('Data - victims'!$B$2:$B$39821=$A37)*('Data - victims'!$C$2:$C$39821="Hospital slight")*('Data - victims'!$D$2:$D$39821))),IF(SUMPRODUCT(('Data - victims'!$A$2:$A$39821=C$4)*('Data - victims'!$B$2:$B$39821=$A37)*('Data - victims'!$C$2:$C$39821=$B$3)*('Data - victims'!$D$2:$D$39821))=0,"..",SUMPRODUCT(('Data - victims'!$A$2:$A$39821=C$4)*('Data - victims'!$B$2:$B$39821=$A37)*('Data - victims'!$C$2:$C$39821=$B$3)*('Data - victims'!$D$2:$D$39821)))))</f>
        <v>31</v>
      </c>
      <c r="D37" s="63" cm="1">
        <f t="array" ref="D37">IF($B$3="Total non-fatal casualties",IF(SUMPRODUCT(('Data - victims'!$A$2:$A$39821=D$4)*('Data - victims'!$B$2:$B$39821=$A37)*('Data - victims'!$C$2:$C$39821="Total non-fatal casualties")*('Data - victims'!$D$2:$D$39821))+SUMPRODUCT(('Data - victims'!$A$2:$A$39821=D$4)*('Data - victims'!$B$2:$B$39821=$A37)*('Data - victims'!$C$2:$C$39821="Hospital severe")*('Data - victims'!$D$2:$D$39821))+SUMPRODUCT(('Data - victims'!$A$2:$A$39821=D$4)*('Data - victims'!$B$2:$B$39821=$A37)*('Data - victims'!$C$2:$C$39821="Hospital slight")*('Data - victims'!$D$2:$D$39821))+SUMPRODUCT(('Data - victims'!$A$2:$A$39821=D$4)*('Data - victims'!$B$2:$B$39821=$A37)*('Data - victims'!$C$2:$C$39821="First aid")*('Data - victims'!$D$2:$D$39821))+SUMPRODUCT(('Data - victims'!$A$2:$A$39821=D$4)*('Data - victims'!$B$2:$B$39821=$A37)*('Data - victims'!$C$2:$C$39821="Precautionary checks")*('Data - victims'!$D$2:$D$39821))=0,"..",SUMPRODUCT(('Data - victims'!$A$2:$A$39821=D$4)*('Data - victims'!$B$2:$B$39821=$A37)*('Data - victims'!$C$2:$C$39821="Total non-fatal casualties")*('Data - victims'!$D$2:$D$39821))+SUMPRODUCT(('Data - victims'!$A$2:$A$39821=D$4)*('Data - victims'!$B$2:$B$39821=$A37)*('Data - victims'!$C$2:$C$39821="Hospital severe")*('Data - victims'!$D$2:$D$39821))+SUMPRODUCT(('Data - victims'!$A$2:$A$39821=D$4)*('Data - victims'!$B$2:$B$39821=$A37)*('Data - victims'!$C$2:$C$39821="Hospital slight")*('Data - victims'!$D$2:$D$39821))+SUMPRODUCT(('Data - victims'!$A$2:$A$39821=D$4)*('Data - victims'!$B$2:$B$39821=$A37)*('Data - victims'!$C$2:$C$39821="First aid")*('Data - victims'!$D$2:$D$39821))+SUMPRODUCT(('Data - victims'!$A$2:$A$39821=D$4)*('Data - victims'!$B$2:$B$39821=$A37)*('Data - victims'!$C$2:$C$39821="Precautionary checks")*('Data - victims'!$D$2:$D$39821))),IF($B$3="Total casualties requiring hospital treatment",IF(SUMPRODUCT(('Data - victims'!$A$2:$A$39821=D$4)*('Data - victims'!$B$2:$B$39821=$A37)*('Data - victims'!$C$2:$C$39821="Total casualties requiring hospital treatment")*('Data - victims'!$D$2:$D$39821))+SUMPRODUCT(('Data - victims'!$A$2:$A$39821=D$4)*('Data - victims'!$B$2:$B$39821=$A37)*('Data - victims'!$C$2:$C$39821="Hospital severe")*('Data - victims'!$D$2:$D$39821))+SUMPRODUCT(('Data - victims'!$A$2:$A$39821=D$4)*('Data - victims'!$B$2:$B$39821=$A37)*('Data - victims'!$C$2:$C$39821="Hospital slight")*('Data - victims'!$D$2:$D$39821))=0,"..",SUMPRODUCT(('Data - victims'!$A$2:$A$39821=D$4)*('Data - victims'!$B$2:$B$39821=$A37)*('Data - victims'!$C$2:$C$39821="Total casualties requiring hospital treatment")*('Data - victims'!$D$2:$D$39821))+SUMPRODUCT(('Data - victims'!$A$2:$A$39821=D$4)*('Data - victims'!$B$2:$B$39821=$A37)*('Data - victims'!$C$2:$C$39821="Hospital severe")*('Data - victims'!$D$2:$D$39821))+SUMPRODUCT(('Data - victims'!$A$2:$A$39821=D$4)*('Data - victims'!$B$2:$B$39821=$A37)*('Data - victims'!$C$2:$C$39821="Hospital slight")*('Data - victims'!$D$2:$D$39821))),IF(SUMPRODUCT(('Data - victims'!$A$2:$A$39821=D$4)*('Data - victims'!$B$2:$B$39821=$A37)*('Data - victims'!$C$2:$C$39821=$B$3)*('Data - victims'!$D$2:$D$39821))=0,"..",SUMPRODUCT(('Data - victims'!$A$2:$A$39821=D$4)*('Data - victims'!$B$2:$B$39821=$A37)*('Data - victims'!$C$2:$C$39821=$B$3)*('Data - victims'!$D$2:$D$39821)))))</f>
        <v>17</v>
      </c>
      <c r="E37" s="63" cm="1">
        <f t="array" ref="E37">IF(SUMPRODUCT(('Data - victims'!$A$2:$A$39821=E$4)*('Data - victims'!$B$2:$B$39821=$A37)*('Data - victims'!$C$2:$C$39821=$B$3)*('Data - victims'!$D$2:$D$39821))=0,IF(OR(B37="..",C37="..",D37=".."),"..",IF(B37+C37+D37=0,"..",B37+C37+D37)),SUMPRODUCT(('Data - victims'!$A$2:$A$39821=E$4)*('Data - victims'!$B$2:$B$39821=$A37)*('Data - victims'!$C$2:$C$39821=$B$3)*('Data - victims'!$D$2:$D$39821)))</f>
        <v>324</v>
      </c>
      <c r="F37" s="68">
        <f t="shared" si="0"/>
        <v>5</v>
      </c>
      <c r="G37" s="68">
        <f t="shared" si="1"/>
        <v>6</v>
      </c>
      <c r="H37" s="68">
        <f t="shared" si="2"/>
        <v>6</v>
      </c>
      <c r="I37" s="68">
        <f t="shared" si="3"/>
        <v>5</v>
      </c>
      <c r="J37" s="62"/>
      <c r="K37" s="69" cm="1">
        <f t="array" ref="K37">IF(SUMPRODUCT(('Data - population'!$B$2:$B$2784=$A37)*('Data - population'!$C$2:$C$2784=K$4)*('Data - population'!$D$2:$D$2784)),SUMPRODUCT(('Data - population'!$B$2:$B$2784=$A37)*('Data - population'!$C$2:$C$2784=K$4)*('Data - population'!$D$2:$D$2784)),"..")</f>
        <v>53918700</v>
      </c>
      <c r="L37" s="69" cm="1">
        <f t="array" ref="L37">IF(SUMPRODUCT(('Data - population'!$B$2:$B$2784=$A37)*('Data - population'!$C$2:$C$2784=L$4)*('Data - population'!$D$2:$D$2784)),SUMPRODUCT(('Data - population'!$B$2:$B$2784=$A37)*('Data - population'!$C$2:$C$2784=L$4)*('Data - population'!$D$2:$D$2784)),"..")</f>
        <v>5316800</v>
      </c>
      <c r="M37" s="69" cm="1">
        <f t="array" ref="M37">IF(SUMPRODUCT(('Data - population'!$B$2:$B$2784=$A37)*('Data - population'!$C$2:$C$2784=M$4)*('Data - population'!$D$2:$D$2784)),SUMPRODUCT(('Data - population'!$B$2:$B$2784=$A37)*('Data - population'!$C$2:$C$2784=M$4)*('Data - population'!$D$2:$D$2784)),"..")</f>
        <v>3071100</v>
      </c>
      <c r="N37" s="69" cm="1">
        <f t="array" ref="N37">IF(SUMPRODUCT(('Data - population'!$B$2:$B$2784=$A37)*('Data - population'!$C$2:$C$2784=N$4)*('Data - population'!$D$2:$D$2784)),SUMPRODUCT(('Data - population'!$B$2:$B$2784=$A37)*('Data - population'!$C$2:$C$2784=N$4)*('Data - population'!$D$2:$D$2784)),"..")</f>
        <v>62306500</v>
      </c>
      <c r="O37" s="70">
        <f t="shared" si="4"/>
        <v>100</v>
      </c>
      <c r="P37" s="69"/>
      <c r="Q37" s="62"/>
      <c r="R37" s="62"/>
      <c r="S37" s="62"/>
      <c r="T37" s="62"/>
      <c r="U37" s="62"/>
      <c r="V37" s="62"/>
    </row>
    <row r="38" spans="1:22">
      <c r="A38" s="62" t="s">
        <v>55</v>
      </c>
      <c r="B38" s="63" cm="1">
        <f t="array" ref="B38">IF($B$3="Total non-fatal casualties",IF(SUMPRODUCT(('Data - victims'!$A$2:$A$39821=B$4)*('Data - victims'!$B$2:$B$39821=$A38)*('Data - victims'!$C$2:$C$39821="Total non-fatal casualties")*('Data - victims'!$D$2:$D$39821))+SUMPRODUCT(('Data - victims'!$A$2:$A$39821=B$4)*('Data - victims'!$B$2:$B$39821=$A38)*('Data - victims'!$C$2:$C$39821="Hospital severe")*('Data - victims'!$D$2:$D$39821))+SUMPRODUCT(('Data - victims'!$A$2:$A$39821=B$4)*('Data - victims'!$B$2:$B$39821=$A38)*('Data - victims'!$C$2:$C$39821="Hospital slight")*('Data - victims'!$D$2:$D$39821))+SUMPRODUCT(('Data - victims'!$A$2:$A$39821=B$4)*('Data - victims'!$B$2:$B$39821=$A38)*('Data - victims'!$C$2:$C$39821="First aid")*('Data - victims'!$D$2:$D$39821))+SUMPRODUCT(('Data - victims'!$A$2:$A$39821=B$4)*('Data - victims'!$B$2:$B$39821=$A38)*('Data - victims'!$C$2:$C$39821="Precautionary checks")*('Data - victims'!$D$2:$D$39821))=0,"..",SUMPRODUCT(('Data - victims'!$A$2:$A$39821=B$4)*('Data - victims'!$B$2:$B$39821=$A38)*('Data - victims'!$C$2:$C$39821="Total non-fatal casualties")*('Data - victims'!$D$2:$D$39821))+SUMPRODUCT(('Data - victims'!$A$2:$A$39821=B$4)*('Data - victims'!$B$2:$B$39821=$A38)*('Data - victims'!$C$2:$C$39821="Hospital severe")*('Data - victims'!$D$2:$D$39821))+SUMPRODUCT(('Data - victims'!$A$2:$A$39821=B$4)*('Data - victims'!$B$2:$B$39821=$A38)*('Data - victims'!$C$2:$C$39821="Hospital slight")*('Data - victims'!$D$2:$D$39821))+SUMPRODUCT(('Data - victims'!$A$2:$A$39821=B$4)*('Data - victims'!$B$2:$B$39821=$A38)*('Data - victims'!$C$2:$C$39821="First aid")*('Data - victims'!$D$2:$D$39821))+SUMPRODUCT(('Data - victims'!$A$2:$A$39821=B$4)*('Data - victims'!$B$2:$B$39821=$A38)*('Data - victims'!$C$2:$C$39821="Precautionary checks")*('Data - victims'!$D$2:$D$39821))),IF($B$3="Total casualties requiring hospital treatment",IF(SUMPRODUCT(('Data - victims'!$A$2:$A$39821=B$4)*('Data - victims'!$B$2:$B$39821=$A38)*('Data - victims'!$C$2:$C$39821="Total casualties requiring hospital treatment")*('Data - victims'!$D$2:$D$39821))+SUMPRODUCT(('Data - victims'!$A$2:$A$39821=B$4)*('Data - victims'!$B$2:$B$39821=$A38)*('Data - victims'!$C$2:$C$39821="Hospital severe")*('Data - victims'!$D$2:$D$39821))+SUMPRODUCT(('Data - victims'!$A$2:$A$39821=B$4)*('Data - victims'!$B$2:$B$39821=$A38)*('Data - victims'!$C$2:$C$39821="Hospital slight")*('Data - victims'!$D$2:$D$39821))=0,"..",SUMPRODUCT(('Data - victims'!$A$2:$A$39821=B$4)*('Data - victims'!$B$2:$B$39821=$A38)*('Data - victims'!$C$2:$C$39821="Total casualties requiring hospital treatment")*('Data - victims'!$D$2:$D$39821))+SUMPRODUCT(('Data - victims'!$A$2:$A$39821=B$4)*('Data - victims'!$B$2:$B$39821=$A38)*('Data - victims'!$C$2:$C$39821="Hospital severe")*('Data - victims'!$D$2:$D$39821))+SUMPRODUCT(('Data - victims'!$A$2:$A$39821=B$4)*('Data - victims'!$B$2:$B$39821=$A38)*('Data - victims'!$C$2:$C$39821="Hospital slight")*('Data - victims'!$D$2:$D$39821))),IF(SUMPRODUCT(('Data - victims'!$A$2:$A$39821=B$4)*('Data - victims'!$B$2:$B$39821=$A38)*('Data - victims'!$C$2:$C$39821=$B$3)*('Data - victims'!$D$2:$D$39821))=0,"..",SUMPRODUCT(('Data - victims'!$A$2:$A$39821=B$4)*('Data - victims'!$B$2:$B$39821=$A38)*('Data - victims'!$C$2:$C$39821=$B$3)*('Data - victims'!$D$2:$D$39821)))))</f>
        <v>264</v>
      </c>
      <c r="C38" s="63" cm="1">
        <f t="array" ref="C38">IF($B$3="Total non-fatal casualties",IF(SUMPRODUCT(('Data - victims'!$A$2:$A$39821=C$4)*('Data - victims'!$B$2:$B$39821=$A38)*('Data - victims'!$C$2:$C$39821="Total non-fatal casualties")*('Data - victims'!$D$2:$D$39821))+SUMPRODUCT(('Data - victims'!$A$2:$A$39821=C$4)*('Data - victims'!$B$2:$B$39821=$A38)*('Data - victims'!$C$2:$C$39821="Hospital severe")*('Data - victims'!$D$2:$D$39821))+SUMPRODUCT(('Data - victims'!$A$2:$A$39821=C$4)*('Data - victims'!$B$2:$B$39821=$A38)*('Data - victims'!$C$2:$C$39821="Hospital slight")*('Data - victims'!$D$2:$D$39821))+SUMPRODUCT(('Data - victims'!$A$2:$A$39821=C$4)*('Data - victims'!$B$2:$B$39821=$A38)*('Data - victims'!$C$2:$C$39821="First aid")*('Data - victims'!$D$2:$D$39821))+SUMPRODUCT(('Data - victims'!$A$2:$A$39821=C$4)*('Data - victims'!$B$2:$B$39821=$A38)*('Data - victims'!$C$2:$C$39821="Precautionary checks")*('Data - victims'!$D$2:$D$39821))=0,"..",SUMPRODUCT(('Data - victims'!$A$2:$A$39821=C$4)*('Data - victims'!$B$2:$B$39821=$A38)*('Data - victims'!$C$2:$C$39821="Total non-fatal casualties")*('Data - victims'!$D$2:$D$39821))+SUMPRODUCT(('Data - victims'!$A$2:$A$39821=C$4)*('Data - victims'!$B$2:$B$39821=$A38)*('Data - victims'!$C$2:$C$39821="Hospital severe")*('Data - victims'!$D$2:$D$39821))+SUMPRODUCT(('Data - victims'!$A$2:$A$39821=C$4)*('Data - victims'!$B$2:$B$39821=$A38)*('Data - victims'!$C$2:$C$39821="Hospital slight")*('Data - victims'!$D$2:$D$39821))+SUMPRODUCT(('Data - victims'!$A$2:$A$39821=C$4)*('Data - victims'!$B$2:$B$39821=$A38)*('Data - victims'!$C$2:$C$39821="First aid")*('Data - victims'!$D$2:$D$39821))+SUMPRODUCT(('Data - victims'!$A$2:$A$39821=C$4)*('Data - victims'!$B$2:$B$39821=$A38)*('Data - victims'!$C$2:$C$39821="Precautionary checks")*('Data - victims'!$D$2:$D$39821))),IF($B$3="Total casualties requiring hospital treatment",IF(SUMPRODUCT(('Data - victims'!$A$2:$A$39821=C$4)*('Data - victims'!$B$2:$B$39821=$A38)*('Data - victims'!$C$2:$C$39821="Total casualties requiring hospital treatment")*('Data - victims'!$D$2:$D$39821))+SUMPRODUCT(('Data - victims'!$A$2:$A$39821=C$4)*('Data - victims'!$B$2:$B$39821=$A38)*('Data - victims'!$C$2:$C$39821="Hospital severe")*('Data - victims'!$D$2:$D$39821))+SUMPRODUCT(('Data - victims'!$A$2:$A$39821=C$4)*('Data - victims'!$B$2:$B$39821=$A38)*('Data - victims'!$C$2:$C$39821="Hospital slight")*('Data - victims'!$D$2:$D$39821))=0,"..",SUMPRODUCT(('Data - victims'!$A$2:$A$39821=C$4)*('Data - victims'!$B$2:$B$39821=$A38)*('Data - victims'!$C$2:$C$39821="Total casualties requiring hospital treatment")*('Data - victims'!$D$2:$D$39821))+SUMPRODUCT(('Data - victims'!$A$2:$A$39821=C$4)*('Data - victims'!$B$2:$B$39821=$A38)*('Data - victims'!$C$2:$C$39821="Hospital severe")*('Data - victims'!$D$2:$D$39821))+SUMPRODUCT(('Data - victims'!$A$2:$A$39821=C$4)*('Data - victims'!$B$2:$B$39821=$A38)*('Data - victims'!$C$2:$C$39821="Hospital slight")*('Data - victims'!$D$2:$D$39821))),IF(SUMPRODUCT(('Data - victims'!$A$2:$A$39821=C$4)*('Data - victims'!$B$2:$B$39821=$A38)*('Data - victims'!$C$2:$C$39821=$B$3)*('Data - victims'!$D$2:$D$39821))=0,"..",SUMPRODUCT(('Data - victims'!$A$2:$A$39821=C$4)*('Data - victims'!$B$2:$B$39821=$A38)*('Data - victims'!$C$2:$C$39821=$B$3)*('Data - victims'!$D$2:$D$39821)))))</f>
        <v>40</v>
      </c>
      <c r="D38" s="63" cm="1">
        <f t="array" ref="D38">IF($B$3="Total non-fatal casualties",IF(SUMPRODUCT(('Data - victims'!$A$2:$A$39821=D$4)*('Data - victims'!$B$2:$B$39821=$A38)*('Data - victims'!$C$2:$C$39821="Total non-fatal casualties")*('Data - victims'!$D$2:$D$39821))+SUMPRODUCT(('Data - victims'!$A$2:$A$39821=D$4)*('Data - victims'!$B$2:$B$39821=$A38)*('Data - victims'!$C$2:$C$39821="Hospital severe")*('Data - victims'!$D$2:$D$39821))+SUMPRODUCT(('Data - victims'!$A$2:$A$39821=D$4)*('Data - victims'!$B$2:$B$39821=$A38)*('Data - victims'!$C$2:$C$39821="Hospital slight")*('Data - victims'!$D$2:$D$39821))+SUMPRODUCT(('Data - victims'!$A$2:$A$39821=D$4)*('Data - victims'!$B$2:$B$39821=$A38)*('Data - victims'!$C$2:$C$39821="First aid")*('Data - victims'!$D$2:$D$39821))+SUMPRODUCT(('Data - victims'!$A$2:$A$39821=D$4)*('Data - victims'!$B$2:$B$39821=$A38)*('Data - victims'!$C$2:$C$39821="Precautionary checks")*('Data - victims'!$D$2:$D$39821))=0,"..",SUMPRODUCT(('Data - victims'!$A$2:$A$39821=D$4)*('Data - victims'!$B$2:$B$39821=$A38)*('Data - victims'!$C$2:$C$39821="Total non-fatal casualties")*('Data - victims'!$D$2:$D$39821))+SUMPRODUCT(('Data - victims'!$A$2:$A$39821=D$4)*('Data - victims'!$B$2:$B$39821=$A38)*('Data - victims'!$C$2:$C$39821="Hospital severe")*('Data - victims'!$D$2:$D$39821))+SUMPRODUCT(('Data - victims'!$A$2:$A$39821=D$4)*('Data - victims'!$B$2:$B$39821=$A38)*('Data - victims'!$C$2:$C$39821="Hospital slight")*('Data - victims'!$D$2:$D$39821))+SUMPRODUCT(('Data - victims'!$A$2:$A$39821=D$4)*('Data - victims'!$B$2:$B$39821=$A38)*('Data - victims'!$C$2:$C$39821="First aid")*('Data - victims'!$D$2:$D$39821))+SUMPRODUCT(('Data - victims'!$A$2:$A$39821=D$4)*('Data - victims'!$B$2:$B$39821=$A38)*('Data - victims'!$C$2:$C$39821="Precautionary checks")*('Data - victims'!$D$2:$D$39821))),IF($B$3="Total casualties requiring hospital treatment",IF(SUMPRODUCT(('Data - victims'!$A$2:$A$39821=D$4)*('Data - victims'!$B$2:$B$39821=$A38)*('Data - victims'!$C$2:$C$39821="Total casualties requiring hospital treatment")*('Data - victims'!$D$2:$D$39821))+SUMPRODUCT(('Data - victims'!$A$2:$A$39821=D$4)*('Data - victims'!$B$2:$B$39821=$A38)*('Data - victims'!$C$2:$C$39821="Hospital severe")*('Data - victims'!$D$2:$D$39821))+SUMPRODUCT(('Data - victims'!$A$2:$A$39821=D$4)*('Data - victims'!$B$2:$B$39821=$A38)*('Data - victims'!$C$2:$C$39821="Hospital slight")*('Data - victims'!$D$2:$D$39821))=0,"..",SUMPRODUCT(('Data - victims'!$A$2:$A$39821=D$4)*('Data - victims'!$B$2:$B$39821=$A38)*('Data - victims'!$C$2:$C$39821="Total casualties requiring hospital treatment")*('Data - victims'!$D$2:$D$39821))+SUMPRODUCT(('Data - victims'!$A$2:$A$39821=D$4)*('Data - victims'!$B$2:$B$39821=$A38)*('Data - victims'!$C$2:$C$39821="Hospital severe")*('Data - victims'!$D$2:$D$39821))+SUMPRODUCT(('Data - victims'!$A$2:$A$39821=D$4)*('Data - victims'!$B$2:$B$39821=$A38)*('Data - victims'!$C$2:$C$39821="Hospital slight")*('Data - victims'!$D$2:$D$39821))),IF(SUMPRODUCT(('Data - victims'!$A$2:$A$39821=D$4)*('Data - victims'!$B$2:$B$39821=$A38)*('Data - victims'!$C$2:$C$39821=$B$3)*('Data - victims'!$D$2:$D$39821))=0,"..",SUMPRODUCT(('Data - victims'!$A$2:$A$39821=D$4)*('Data - victims'!$B$2:$B$39821=$A38)*('Data - victims'!$C$2:$C$39821=$B$3)*('Data - victims'!$D$2:$D$39821)))))</f>
        <v>20</v>
      </c>
      <c r="E38" s="63" cm="1">
        <f t="array" ref="E38">IF(SUMPRODUCT(('Data - victims'!$A$2:$A$39821=E$4)*('Data - victims'!$B$2:$B$39821=$A38)*('Data - victims'!$C$2:$C$39821=$B$3)*('Data - victims'!$D$2:$D$39821))=0,IF(OR(B38="..",C38="..",D38=".."),"..",IF(B38+C38+D38=0,"..",B38+C38+D38)),SUMPRODUCT(('Data - victims'!$A$2:$A$39821=E$4)*('Data - victims'!$B$2:$B$39821=$A38)*('Data - victims'!$C$2:$C$39821=$B$3)*('Data - victims'!$D$2:$D$39821)))</f>
        <v>324</v>
      </c>
      <c r="F38" s="68">
        <f t="shared" si="0"/>
        <v>5</v>
      </c>
      <c r="G38" s="68">
        <f t="shared" si="1"/>
        <v>8</v>
      </c>
      <c r="H38" s="68">
        <f t="shared" si="2"/>
        <v>7</v>
      </c>
      <c r="I38" s="68">
        <f t="shared" si="3"/>
        <v>5</v>
      </c>
      <c r="J38" s="62"/>
      <c r="K38" s="69" cm="1">
        <f t="array" ref="K38">IF(SUMPRODUCT(('Data - population'!$B$2:$B$2784=$A38)*('Data - population'!$C$2:$C$2784=K$4)*('Data - population'!$D$2:$D$2784)),SUMPRODUCT(('Data - population'!$B$2:$B$2784=$A38)*('Data - population'!$C$2:$C$2784=K$4)*('Data - population'!$D$2:$D$2784)),"..")</f>
        <v>54370300</v>
      </c>
      <c r="L38" s="69" cm="1">
        <f t="array" ref="L38">IF(SUMPRODUCT(('Data - population'!$B$2:$B$2784=$A38)*('Data - population'!$C$2:$C$2784=L$4)*('Data - population'!$D$2:$D$2784)),SUMPRODUCT(('Data - population'!$B$2:$B$2784=$A38)*('Data - population'!$C$2:$C$2784=L$4)*('Data - population'!$D$2:$D$2784)),"..")</f>
        <v>5331400</v>
      </c>
      <c r="M38" s="69" cm="1">
        <f t="array" ref="M38">IF(SUMPRODUCT(('Data - population'!$B$2:$B$2784=$A38)*('Data - population'!$C$2:$C$2784=M$4)*('Data - population'!$D$2:$D$2784)),SUMPRODUCT(('Data - population'!$B$2:$B$2784=$A38)*('Data - population'!$C$2:$C$2784=M$4)*('Data - population'!$D$2:$D$2784)),"..")</f>
        <v>3073800</v>
      </c>
      <c r="N38" s="69" cm="1">
        <f t="array" ref="N38">IF(SUMPRODUCT(('Data - population'!$B$2:$B$2784=$A38)*('Data - population'!$C$2:$C$2784=N$4)*('Data - population'!$D$2:$D$2784)),SUMPRODUCT(('Data - population'!$B$2:$B$2784=$A38)*('Data - population'!$C$2:$C$2784=N$4)*('Data - population'!$D$2:$D$2784)),"..")</f>
        <v>62775500</v>
      </c>
      <c r="O38" s="70">
        <f t="shared" si="4"/>
        <v>0</v>
      </c>
      <c r="P38" s="69"/>
      <c r="Q38" s="62"/>
      <c r="R38" s="62"/>
      <c r="S38" s="62"/>
      <c r="T38" s="62"/>
      <c r="U38" s="62"/>
      <c r="V38" s="62"/>
    </row>
    <row r="39" spans="1:22">
      <c r="A39" s="62" t="s">
        <v>56</v>
      </c>
      <c r="B39" s="63" cm="1">
        <f t="array" ref="B39">IF($B$3="Total non-fatal casualties",IF(SUMPRODUCT(('Data - victims'!$A$2:$A$39821=B$4)*('Data - victims'!$B$2:$B$39821=$A39)*('Data - victims'!$C$2:$C$39821="Total non-fatal casualties")*('Data - victims'!$D$2:$D$39821))+SUMPRODUCT(('Data - victims'!$A$2:$A$39821=B$4)*('Data - victims'!$B$2:$B$39821=$A39)*('Data - victims'!$C$2:$C$39821="Hospital severe")*('Data - victims'!$D$2:$D$39821))+SUMPRODUCT(('Data - victims'!$A$2:$A$39821=B$4)*('Data - victims'!$B$2:$B$39821=$A39)*('Data - victims'!$C$2:$C$39821="Hospital slight")*('Data - victims'!$D$2:$D$39821))+SUMPRODUCT(('Data - victims'!$A$2:$A$39821=B$4)*('Data - victims'!$B$2:$B$39821=$A39)*('Data - victims'!$C$2:$C$39821="First aid")*('Data - victims'!$D$2:$D$39821))+SUMPRODUCT(('Data - victims'!$A$2:$A$39821=B$4)*('Data - victims'!$B$2:$B$39821=$A39)*('Data - victims'!$C$2:$C$39821="Precautionary checks")*('Data - victims'!$D$2:$D$39821))=0,"..",SUMPRODUCT(('Data - victims'!$A$2:$A$39821=B$4)*('Data - victims'!$B$2:$B$39821=$A39)*('Data - victims'!$C$2:$C$39821="Total non-fatal casualties")*('Data - victims'!$D$2:$D$39821))+SUMPRODUCT(('Data - victims'!$A$2:$A$39821=B$4)*('Data - victims'!$B$2:$B$39821=$A39)*('Data - victims'!$C$2:$C$39821="Hospital severe")*('Data - victims'!$D$2:$D$39821))+SUMPRODUCT(('Data - victims'!$A$2:$A$39821=B$4)*('Data - victims'!$B$2:$B$39821=$A39)*('Data - victims'!$C$2:$C$39821="Hospital slight")*('Data - victims'!$D$2:$D$39821))+SUMPRODUCT(('Data - victims'!$A$2:$A$39821=B$4)*('Data - victims'!$B$2:$B$39821=$A39)*('Data - victims'!$C$2:$C$39821="First aid")*('Data - victims'!$D$2:$D$39821))+SUMPRODUCT(('Data - victims'!$A$2:$A$39821=B$4)*('Data - victims'!$B$2:$B$39821=$A39)*('Data - victims'!$C$2:$C$39821="Precautionary checks")*('Data - victims'!$D$2:$D$39821))),IF($B$3="Total casualties requiring hospital treatment",IF(SUMPRODUCT(('Data - victims'!$A$2:$A$39821=B$4)*('Data - victims'!$B$2:$B$39821=$A39)*('Data - victims'!$C$2:$C$39821="Total casualties requiring hospital treatment")*('Data - victims'!$D$2:$D$39821))+SUMPRODUCT(('Data - victims'!$A$2:$A$39821=B$4)*('Data - victims'!$B$2:$B$39821=$A39)*('Data - victims'!$C$2:$C$39821="Hospital severe")*('Data - victims'!$D$2:$D$39821))+SUMPRODUCT(('Data - victims'!$A$2:$A$39821=B$4)*('Data - victims'!$B$2:$B$39821=$A39)*('Data - victims'!$C$2:$C$39821="Hospital slight")*('Data - victims'!$D$2:$D$39821))=0,"..",SUMPRODUCT(('Data - victims'!$A$2:$A$39821=B$4)*('Data - victims'!$B$2:$B$39821=$A39)*('Data - victims'!$C$2:$C$39821="Total casualties requiring hospital treatment")*('Data - victims'!$D$2:$D$39821))+SUMPRODUCT(('Data - victims'!$A$2:$A$39821=B$4)*('Data - victims'!$B$2:$B$39821=$A39)*('Data - victims'!$C$2:$C$39821="Hospital severe")*('Data - victims'!$D$2:$D$39821))+SUMPRODUCT(('Data - victims'!$A$2:$A$39821=B$4)*('Data - victims'!$B$2:$B$39821=$A39)*('Data - victims'!$C$2:$C$39821="Hospital slight")*('Data - victims'!$D$2:$D$39821))),IF(SUMPRODUCT(('Data - victims'!$A$2:$A$39821=B$4)*('Data - victims'!$B$2:$B$39821=$A39)*('Data - victims'!$C$2:$C$39821=$B$3)*('Data - victims'!$D$2:$D$39821))=0,"..",SUMPRODUCT(('Data - victims'!$A$2:$A$39821=B$4)*('Data - victims'!$B$2:$B$39821=$A39)*('Data - victims'!$C$2:$C$39821=$B$3)*('Data - victims'!$D$2:$D$39821)))))</f>
        <v>305</v>
      </c>
      <c r="C39" s="63" cm="1">
        <f t="array" ref="C39">IF($B$3="Total non-fatal casualties",IF(SUMPRODUCT(('Data - victims'!$A$2:$A$39821=C$4)*('Data - victims'!$B$2:$B$39821=$A39)*('Data - victims'!$C$2:$C$39821="Total non-fatal casualties")*('Data - victims'!$D$2:$D$39821))+SUMPRODUCT(('Data - victims'!$A$2:$A$39821=C$4)*('Data - victims'!$B$2:$B$39821=$A39)*('Data - victims'!$C$2:$C$39821="Hospital severe")*('Data - victims'!$D$2:$D$39821))+SUMPRODUCT(('Data - victims'!$A$2:$A$39821=C$4)*('Data - victims'!$B$2:$B$39821=$A39)*('Data - victims'!$C$2:$C$39821="Hospital slight")*('Data - victims'!$D$2:$D$39821))+SUMPRODUCT(('Data - victims'!$A$2:$A$39821=C$4)*('Data - victims'!$B$2:$B$39821=$A39)*('Data - victims'!$C$2:$C$39821="First aid")*('Data - victims'!$D$2:$D$39821))+SUMPRODUCT(('Data - victims'!$A$2:$A$39821=C$4)*('Data - victims'!$B$2:$B$39821=$A39)*('Data - victims'!$C$2:$C$39821="Precautionary checks")*('Data - victims'!$D$2:$D$39821))=0,"..",SUMPRODUCT(('Data - victims'!$A$2:$A$39821=C$4)*('Data - victims'!$B$2:$B$39821=$A39)*('Data - victims'!$C$2:$C$39821="Total non-fatal casualties")*('Data - victims'!$D$2:$D$39821))+SUMPRODUCT(('Data - victims'!$A$2:$A$39821=C$4)*('Data - victims'!$B$2:$B$39821=$A39)*('Data - victims'!$C$2:$C$39821="Hospital severe")*('Data - victims'!$D$2:$D$39821))+SUMPRODUCT(('Data - victims'!$A$2:$A$39821=C$4)*('Data - victims'!$B$2:$B$39821=$A39)*('Data - victims'!$C$2:$C$39821="Hospital slight")*('Data - victims'!$D$2:$D$39821))+SUMPRODUCT(('Data - victims'!$A$2:$A$39821=C$4)*('Data - victims'!$B$2:$B$39821=$A39)*('Data - victims'!$C$2:$C$39821="First aid")*('Data - victims'!$D$2:$D$39821))+SUMPRODUCT(('Data - victims'!$A$2:$A$39821=C$4)*('Data - victims'!$B$2:$B$39821=$A39)*('Data - victims'!$C$2:$C$39821="Precautionary checks")*('Data - victims'!$D$2:$D$39821))),IF($B$3="Total casualties requiring hospital treatment",IF(SUMPRODUCT(('Data - victims'!$A$2:$A$39821=C$4)*('Data - victims'!$B$2:$B$39821=$A39)*('Data - victims'!$C$2:$C$39821="Total casualties requiring hospital treatment")*('Data - victims'!$D$2:$D$39821))+SUMPRODUCT(('Data - victims'!$A$2:$A$39821=C$4)*('Data - victims'!$B$2:$B$39821=$A39)*('Data - victims'!$C$2:$C$39821="Hospital severe")*('Data - victims'!$D$2:$D$39821))+SUMPRODUCT(('Data - victims'!$A$2:$A$39821=C$4)*('Data - victims'!$B$2:$B$39821=$A39)*('Data - victims'!$C$2:$C$39821="Hospital slight")*('Data - victims'!$D$2:$D$39821))=0,"..",SUMPRODUCT(('Data - victims'!$A$2:$A$39821=C$4)*('Data - victims'!$B$2:$B$39821=$A39)*('Data - victims'!$C$2:$C$39821="Total casualties requiring hospital treatment")*('Data - victims'!$D$2:$D$39821))+SUMPRODUCT(('Data - victims'!$A$2:$A$39821=C$4)*('Data - victims'!$B$2:$B$39821=$A39)*('Data - victims'!$C$2:$C$39821="Hospital severe")*('Data - victims'!$D$2:$D$39821))+SUMPRODUCT(('Data - victims'!$A$2:$A$39821=C$4)*('Data - victims'!$B$2:$B$39821=$A39)*('Data - victims'!$C$2:$C$39821="Hospital slight")*('Data - victims'!$D$2:$D$39821))),IF(SUMPRODUCT(('Data - victims'!$A$2:$A$39821=C$4)*('Data - victims'!$B$2:$B$39821=$A39)*('Data - victims'!$C$2:$C$39821=$B$3)*('Data - victims'!$D$2:$D$39821))=0,"..",SUMPRODUCT(('Data - victims'!$A$2:$A$39821=C$4)*('Data - victims'!$B$2:$B$39821=$A39)*('Data - victims'!$C$2:$C$39821=$B$3)*('Data - victims'!$D$2:$D$39821)))))</f>
        <v>45</v>
      </c>
      <c r="D39" s="63" cm="1">
        <f t="array" ref="D39">IF($B$3="Total non-fatal casualties",IF(SUMPRODUCT(('Data - victims'!$A$2:$A$39821=D$4)*('Data - victims'!$B$2:$B$39821=$A39)*('Data - victims'!$C$2:$C$39821="Total non-fatal casualties")*('Data - victims'!$D$2:$D$39821))+SUMPRODUCT(('Data - victims'!$A$2:$A$39821=D$4)*('Data - victims'!$B$2:$B$39821=$A39)*('Data - victims'!$C$2:$C$39821="Hospital severe")*('Data - victims'!$D$2:$D$39821))+SUMPRODUCT(('Data - victims'!$A$2:$A$39821=D$4)*('Data - victims'!$B$2:$B$39821=$A39)*('Data - victims'!$C$2:$C$39821="Hospital slight")*('Data - victims'!$D$2:$D$39821))+SUMPRODUCT(('Data - victims'!$A$2:$A$39821=D$4)*('Data - victims'!$B$2:$B$39821=$A39)*('Data - victims'!$C$2:$C$39821="First aid")*('Data - victims'!$D$2:$D$39821))+SUMPRODUCT(('Data - victims'!$A$2:$A$39821=D$4)*('Data - victims'!$B$2:$B$39821=$A39)*('Data - victims'!$C$2:$C$39821="Precautionary checks")*('Data - victims'!$D$2:$D$39821))=0,"..",SUMPRODUCT(('Data - victims'!$A$2:$A$39821=D$4)*('Data - victims'!$B$2:$B$39821=$A39)*('Data - victims'!$C$2:$C$39821="Total non-fatal casualties")*('Data - victims'!$D$2:$D$39821))+SUMPRODUCT(('Data - victims'!$A$2:$A$39821=D$4)*('Data - victims'!$B$2:$B$39821=$A39)*('Data - victims'!$C$2:$C$39821="Hospital severe")*('Data - victims'!$D$2:$D$39821))+SUMPRODUCT(('Data - victims'!$A$2:$A$39821=D$4)*('Data - victims'!$B$2:$B$39821=$A39)*('Data - victims'!$C$2:$C$39821="Hospital slight")*('Data - victims'!$D$2:$D$39821))+SUMPRODUCT(('Data - victims'!$A$2:$A$39821=D$4)*('Data - victims'!$B$2:$B$39821=$A39)*('Data - victims'!$C$2:$C$39821="First aid")*('Data - victims'!$D$2:$D$39821))+SUMPRODUCT(('Data - victims'!$A$2:$A$39821=D$4)*('Data - victims'!$B$2:$B$39821=$A39)*('Data - victims'!$C$2:$C$39821="Precautionary checks")*('Data - victims'!$D$2:$D$39821))),IF($B$3="Total casualties requiring hospital treatment",IF(SUMPRODUCT(('Data - victims'!$A$2:$A$39821=D$4)*('Data - victims'!$B$2:$B$39821=$A39)*('Data - victims'!$C$2:$C$39821="Total casualties requiring hospital treatment")*('Data - victims'!$D$2:$D$39821))+SUMPRODUCT(('Data - victims'!$A$2:$A$39821=D$4)*('Data - victims'!$B$2:$B$39821=$A39)*('Data - victims'!$C$2:$C$39821="Hospital severe")*('Data - victims'!$D$2:$D$39821))+SUMPRODUCT(('Data - victims'!$A$2:$A$39821=D$4)*('Data - victims'!$B$2:$B$39821=$A39)*('Data - victims'!$C$2:$C$39821="Hospital slight")*('Data - victims'!$D$2:$D$39821))=0,"..",SUMPRODUCT(('Data - victims'!$A$2:$A$39821=D$4)*('Data - victims'!$B$2:$B$39821=$A39)*('Data - victims'!$C$2:$C$39821="Total casualties requiring hospital treatment")*('Data - victims'!$D$2:$D$39821))+SUMPRODUCT(('Data - victims'!$A$2:$A$39821=D$4)*('Data - victims'!$B$2:$B$39821=$A39)*('Data - victims'!$C$2:$C$39821="Hospital severe")*('Data - victims'!$D$2:$D$39821))+SUMPRODUCT(('Data - victims'!$A$2:$A$39821=D$4)*('Data - victims'!$B$2:$B$39821=$A39)*('Data - victims'!$C$2:$C$39821="Hospital slight")*('Data - victims'!$D$2:$D$39821))),IF(SUMPRODUCT(('Data - victims'!$A$2:$A$39821=D$4)*('Data - victims'!$B$2:$B$39821=$A39)*('Data - victims'!$C$2:$C$39821=$B$3)*('Data - victims'!$D$2:$D$39821))=0,"..",SUMPRODUCT(('Data - victims'!$A$2:$A$39821=D$4)*('Data - victims'!$B$2:$B$39821=$A39)*('Data - victims'!$C$2:$C$39821=$B$3)*('Data - victims'!$D$2:$D$39821)))))</f>
        <v>19</v>
      </c>
      <c r="E39" s="63" cm="1">
        <f t="array" ref="E39">IF(SUMPRODUCT(('Data - victims'!$A$2:$A$39821=E$4)*('Data - victims'!$B$2:$B$39821=$A39)*('Data - victims'!$C$2:$C$39821=$B$3)*('Data - victims'!$D$2:$D$39821))=0,IF(OR(B39="..",C39="..",D39=".."),"..",IF(B39+C39+D39=0,"..",B39+C39+D39)),SUMPRODUCT(('Data - victims'!$A$2:$A$39821=E$4)*('Data - victims'!$B$2:$B$39821=$A39)*('Data - victims'!$C$2:$C$39821=$B$3)*('Data - victims'!$D$2:$D$39821)))</f>
        <v>369</v>
      </c>
      <c r="F39" s="68">
        <f t="shared" si="0"/>
        <v>6</v>
      </c>
      <c r="G39" s="68">
        <f t="shared" si="1"/>
        <v>8</v>
      </c>
      <c r="H39" s="68">
        <f t="shared" si="2"/>
        <v>6</v>
      </c>
      <c r="I39" s="68">
        <f t="shared" si="3"/>
        <v>6</v>
      </c>
      <c r="J39" s="62"/>
      <c r="K39" s="69" cm="1">
        <f t="array" ref="K39">IF(SUMPRODUCT(('Data - population'!$B$2:$B$2784=$A39)*('Data - population'!$C$2:$C$2784=K$4)*('Data - population'!$D$2:$D$2784)),SUMPRODUCT(('Data - population'!$B$2:$B$2784=$A39)*('Data - population'!$C$2:$C$2784=K$4)*('Data - population'!$D$2:$D$2784)),"..")</f>
        <v>54808700</v>
      </c>
      <c r="L39" s="69" cm="1">
        <f t="array" ref="L39">IF(SUMPRODUCT(('Data - population'!$B$2:$B$2784=$A39)*('Data - population'!$C$2:$C$2784=L$4)*('Data - population'!$D$2:$D$2784)),SUMPRODUCT(('Data - population'!$B$2:$B$2784=$A39)*('Data - population'!$C$2:$C$2784=L$4)*('Data - population'!$D$2:$D$2784)),"..")</f>
        <v>5350600</v>
      </c>
      <c r="M39" s="69" cm="1">
        <f t="array" ref="M39">IF(SUMPRODUCT(('Data - population'!$B$2:$B$2784=$A39)*('Data - population'!$C$2:$C$2784=M$4)*('Data - population'!$D$2:$D$2784)),SUMPRODUCT(('Data - population'!$B$2:$B$2784=$A39)*('Data - population'!$C$2:$C$2784=M$4)*('Data - population'!$D$2:$D$2784)),"..")</f>
        <v>3072700</v>
      </c>
      <c r="N39" s="69" cm="1">
        <f t="array" ref="N39">IF(SUMPRODUCT(('Data - population'!$B$2:$B$2784=$A39)*('Data - population'!$C$2:$C$2784=N$4)*('Data - population'!$D$2:$D$2784)),SUMPRODUCT(('Data - population'!$B$2:$B$2784=$A39)*('Data - population'!$C$2:$C$2784=N$4)*('Data - population'!$D$2:$D$2784)),"..")</f>
        <v>63232000</v>
      </c>
      <c r="O39" s="70">
        <f t="shared" si="4"/>
        <v>0</v>
      </c>
      <c r="P39" s="69"/>
      <c r="Q39" s="62"/>
      <c r="R39" s="62"/>
      <c r="S39" s="62"/>
      <c r="T39" s="62"/>
      <c r="U39" s="62"/>
      <c r="V39" s="62"/>
    </row>
    <row r="40" spans="1:22">
      <c r="A40" s="62" t="s">
        <v>57</v>
      </c>
      <c r="B40" s="63" cm="1">
        <f t="array" ref="B40">IF($B$3="Total non-fatal casualties",IF(SUMPRODUCT(('Data - victims'!$A$2:$A$39821=B$4)*('Data - victims'!$B$2:$B$39821=$A40)*('Data - victims'!$C$2:$C$39821="Total non-fatal casualties")*('Data - victims'!$D$2:$D$39821))+SUMPRODUCT(('Data - victims'!$A$2:$A$39821=B$4)*('Data - victims'!$B$2:$B$39821=$A40)*('Data - victims'!$C$2:$C$39821="Hospital severe")*('Data - victims'!$D$2:$D$39821))+SUMPRODUCT(('Data - victims'!$A$2:$A$39821=B$4)*('Data - victims'!$B$2:$B$39821=$A40)*('Data - victims'!$C$2:$C$39821="Hospital slight")*('Data - victims'!$D$2:$D$39821))+SUMPRODUCT(('Data - victims'!$A$2:$A$39821=B$4)*('Data - victims'!$B$2:$B$39821=$A40)*('Data - victims'!$C$2:$C$39821="First aid")*('Data - victims'!$D$2:$D$39821))+SUMPRODUCT(('Data - victims'!$A$2:$A$39821=B$4)*('Data - victims'!$B$2:$B$39821=$A40)*('Data - victims'!$C$2:$C$39821="Precautionary checks")*('Data - victims'!$D$2:$D$39821))=0,"..",SUMPRODUCT(('Data - victims'!$A$2:$A$39821=B$4)*('Data - victims'!$B$2:$B$39821=$A40)*('Data - victims'!$C$2:$C$39821="Total non-fatal casualties")*('Data - victims'!$D$2:$D$39821))+SUMPRODUCT(('Data - victims'!$A$2:$A$39821=B$4)*('Data - victims'!$B$2:$B$39821=$A40)*('Data - victims'!$C$2:$C$39821="Hospital severe")*('Data - victims'!$D$2:$D$39821))+SUMPRODUCT(('Data - victims'!$A$2:$A$39821=B$4)*('Data - victims'!$B$2:$B$39821=$A40)*('Data - victims'!$C$2:$C$39821="Hospital slight")*('Data - victims'!$D$2:$D$39821))+SUMPRODUCT(('Data - victims'!$A$2:$A$39821=B$4)*('Data - victims'!$B$2:$B$39821=$A40)*('Data - victims'!$C$2:$C$39821="First aid")*('Data - victims'!$D$2:$D$39821))+SUMPRODUCT(('Data - victims'!$A$2:$A$39821=B$4)*('Data - victims'!$B$2:$B$39821=$A40)*('Data - victims'!$C$2:$C$39821="Precautionary checks")*('Data - victims'!$D$2:$D$39821))),IF($B$3="Total casualties requiring hospital treatment",IF(SUMPRODUCT(('Data - victims'!$A$2:$A$39821=B$4)*('Data - victims'!$B$2:$B$39821=$A40)*('Data - victims'!$C$2:$C$39821="Total casualties requiring hospital treatment")*('Data - victims'!$D$2:$D$39821))+SUMPRODUCT(('Data - victims'!$A$2:$A$39821=B$4)*('Data - victims'!$B$2:$B$39821=$A40)*('Data - victims'!$C$2:$C$39821="Hospital severe")*('Data - victims'!$D$2:$D$39821))+SUMPRODUCT(('Data - victims'!$A$2:$A$39821=B$4)*('Data - victims'!$B$2:$B$39821=$A40)*('Data - victims'!$C$2:$C$39821="Hospital slight")*('Data - victims'!$D$2:$D$39821))=0,"..",SUMPRODUCT(('Data - victims'!$A$2:$A$39821=B$4)*('Data - victims'!$B$2:$B$39821=$A40)*('Data - victims'!$C$2:$C$39821="Total casualties requiring hospital treatment")*('Data - victims'!$D$2:$D$39821))+SUMPRODUCT(('Data - victims'!$A$2:$A$39821=B$4)*('Data - victims'!$B$2:$B$39821=$A40)*('Data - victims'!$C$2:$C$39821="Hospital severe")*('Data - victims'!$D$2:$D$39821))+SUMPRODUCT(('Data - victims'!$A$2:$A$39821=B$4)*('Data - victims'!$B$2:$B$39821=$A40)*('Data - victims'!$C$2:$C$39821="Hospital slight")*('Data - victims'!$D$2:$D$39821))),IF(SUMPRODUCT(('Data - victims'!$A$2:$A$39821=B$4)*('Data - victims'!$B$2:$B$39821=$A40)*('Data - victims'!$C$2:$C$39821=$B$3)*('Data - victims'!$D$2:$D$39821))=0,"..",SUMPRODUCT(('Data - victims'!$A$2:$A$39821=B$4)*('Data - victims'!$B$2:$B$39821=$A40)*('Data - victims'!$C$2:$C$39821=$B$3)*('Data - victims'!$D$2:$D$39821)))))</f>
        <v>265</v>
      </c>
      <c r="C40" s="63" cm="1">
        <f t="array" ref="C40">IF($B$3="Total non-fatal casualties",IF(SUMPRODUCT(('Data - victims'!$A$2:$A$39821=C$4)*('Data - victims'!$B$2:$B$39821=$A40)*('Data - victims'!$C$2:$C$39821="Total non-fatal casualties")*('Data - victims'!$D$2:$D$39821))+SUMPRODUCT(('Data - victims'!$A$2:$A$39821=C$4)*('Data - victims'!$B$2:$B$39821=$A40)*('Data - victims'!$C$2:$C$39821="Hospital severe")*('Data - victims'!$D$2:$D$39821))+SUMPRODUCT(('Data - victims'!$A$2:$A$39821=C$4)*('Data - victims'!$B$2:$B$39821=$A40)*('Data - victims'!$C$2:$C$39821="Hospital slight")*('Data - victims'!$D$2:$D$39821))+SUMPRODUCT(('Data - victims'!$A$2:$A$39821=C$4)*('Data - victims'!$B$2:$B$39821=$A40)*('Data - victims'!$C$2:$C$39821="First aid")*('Data - victims'!$D$2:$D$39821))+SUMPRODUCT(('Data - victims'!$A$2:$A$39821=C$4)*('Data - victims'!$B$2:$B$39821=$A40)*('Data - victims'!$C$2:$C$39821="Precautionary checks")*('Data - victims'!$D$2:$D$39821))=0,"..",SUMPRODUCT(('Data - victims'!$A$2:$A$39821=C$4)*('Data - victims'!$B$2:$B$39821=$A40)*('Data - victims'!$C$2:$C$39821="Total non-fatal casualties")*('Data - victims'!$D$2:$D$39821))+SUMPRODUCT(('Data - victims'!$A$2:$A$39821=C$4)*('Data - victims'!$B$2:$B$39821=$A40)*('Data - victims'!$C$2:$C$39821="Hospital severe")*('Data - victims'!$D$2:$D$39821))+SUMPRODUCT(('Data - victims'!$A$2:$A$39821=C$4)*('Data - victims'!$B$2:$B$39821=$A40)*('Data - victims'!$C$2:$C$39821="Hospital slight")*('Data - victims'!$D$2:$D$39821))+SUMPRODUCT(('Data - victims'!$A$2:$A$39821=C$4)*('Data - victims'!$B$2:$B$39821=$A40)*('Data - victims'!$C$2:$C$39821="First aid")*('Data - victims'!$D$2:$D$39821))+SUMPRODUCT(('Data - victims'!$A$2:$A$39821=C$4)*('Data - victims'!$B$2:$B$39821=$A40)*('Data - victims'!$C$2:$C$39821="Precautionary checks")*('Data - victims'!$D$2:$D$39821))),IF($B$3="Total casualties requiring hospital treatment",IF(SUMPRODUCT(('Data - victims'!$A$2:$A$39821=C$4)*('Data - victims'!$B$2:$B$39821=$A40)*('Data - victims'!$C$2:$C$39821="Total casualties requiring hospital treatment")*('Data - victims'!$D$2:$D$39821))+SUMPRODUCT(('Data - victims'!$A$2:$A$39821=C$4)*('Data - victims'!$B$2:$B$39821=$A40)*('Data - victims'!$C$2:$C$39821="Hospital severe")*('Data - victims'!$D$2:$D$39821))+SUMPRODUCT(('Data - victims'!$A$2:$A$39821=C$4)*('Data - victims'!$B$2:$B$39821=$A40)*('Data - victims'!$C$2:$C$39821="Hospital slight")*('Data - victims'!$D$2:$D$39821))=0,"..",SUMPRODUCT(('Data - victims'!$A$2:$A$39821=C$4)*('Data - victims'!$B$2:$B$39821=$A40)*('Data - victims'!$C$2:$C$39821="Total casualties requiring hospital treatment")*('Data - victims'!$D$2:$D$39821))+SUMPRODUCT(('Data - victims'!$A$2:$A$39821=C$4)*('Data - victims'!$B$2:$B$39821=$A40)*('Data - victims'!$C$2:$C$39821="Hospital severe")*('Data - victims'!$D$2:$D$39821))+SUMPRODUCT(('Data - victims'!$A$2:$A$39821=C$4)*('Data - victims'!$B$2:$B$39821=$A40)*('Data - victims'!$C$2:$C$39821="Hospital slight")*('Data - victims'!$D$2:$D$39821))),IF(SUMPRODUCT(('Data - victims'!$A$2:$A$39821=C$4)*('Data - victims'!$B$2:$B$39821=$A40)*('Data - victims'!$C$2:$C$39821=$B$3)*('Data - victims'!$D$2:$D$39821))=0,"..",SUMPRODUCT(('Data - victims'!$A$2:$A$39821=C$4)*('Data - victims'!$B$2:$B$39821=$A40)*('Data - victims'!$C$2:$C$39821=$B$3)*('Data - victims'!$D$2:$D$39821)))))</f>
        <v>44</v>
      </c>
      <c r="D40" s="63" cm="1">
        <f t="array" ref="D40">IF($B$3="Total non-fatal casualties",IF(SUMPRODUCT(('Data - victims'!$A$2:$A$39821=D$4)*('Data - victims'!$B$2:$B$39821=$A40)*('Data - victims'!$C$2:$C$39821="Total non-fatal casualties")*('Data - victims'!$D$2:$D$39821))+SUMPRODUCT(('Data - victims'!$A$2:$A$39821=D$4)*('Data - victims'!$B$2:$B$39821=$A40)*('Data - victims'!$C$2:$C$39821="Hospital severe")*('Data - victims'!$D$2:$D$39821))+SUMPRODUCT(('Data - victims'!$A$2:$A$39821=D$4)*('Data - victims'!$B$2:$B$39821=$A40)*('Data - victims'!$C$2:$C$39821="Hospital slight")*('Data - victims'!$D$2:$D$39821))+SUMPRODUCT(('Data - victims'!$A$2:$A$39821=D$4)*('Data - victims'!$B$2:$B$39821=$A40)*('Data - victims'!$C$2:$C$39821="First aid")*('Data - victims'!$D$2:$D$39821))+SUMPRODUCT(('Data - victims'!$A$2:$A$39821=D$4)*('Data - victims'!$B$2:$B$39821=$A40)*('Data - victims'!$C$2:$C$39821="Precautionary checks")*('Data - victims'!$D$2:$D$39821))=0,"..",SUMPRODUCT(('Data - victims'!$A$2:$A$39821=D$4)*('Data - victims'!$B$2:$B$39821=$A40)*('Data - victims'!$C$2:$C$39821="Total non-fatal casualties")*('Data - victims'!$D$2:$D$39821))+SUMPRODUCT(('Data - victims'!$A$2:$A$39821=D$4)*('Data - victims'!$B$2:$B$39821=$A40)*('Data - victims'!$C$2:$C$39821="Hospital severe")*('Data - victims'!$D$2:$D$39821))+SUMPRODUCT(('Data - victims'!$A$2:$A$39821=D$4)*('Data - victims'!$B$2:$B$39821=$A40)*('Data - victims'!$C$2:$C$39821="Hospital slight")*('Data - victims'!$D$2:$D$39821))+SUMPRODUCT(('Data - victims'!$A$2:$A$39821=D$4)*('Data - victims'!$B$2:$B$39821=$A40)*('Data - victims'!$C$2:$C$39821="First aid")*('Data - victims'!$D$2:$D$39821))+SUMPRODUCT(('Data - victims'!$A$2:$A$39821=D$4)*('Data - victims'!$B$2:$B$39821=$A40)*('Data - victims'!$C$2:$C$39821="Precautionary checks")*('Data - victims'!$D$2:$D$39821))),IF($B$3="Total casualties requiring hospital treatment",IF(SUMPRODUCT(('Data - victims'!$A$2:$A$39821=D$4)*('Data - victims'!$B$2:$B$39821=$A40)*('Data - victims'!$C$2:$C$39821="Total casualties requiring hospital treatment")*('Data - victims'!$D$2:$D$39821))+SUMPRODUCT(('Data - victims'!$A$2:$A$39821=D$4)*('Data - victims'!$B$2:$B$39821=$A40)*('Data - victims'!$C$2:$C$39821="Hospital severe")*('Data - victims'!$D$2:$D$39821))+SUMPRODUCT(('Data - victims'!$A$2:$A$39821=D$4)*('Data - victims'!$B$2:$B$39821=$A40)*('Data - victims'!$C$2:$C$39821="Hospital slight")*('Data - victims'!$D$2:$D$39821))=0,"..",SUMPRODUCT(('Data - victims'!$A$2:$A$39821=D$4)*('Data - victims'!$B$2:$B$39821=$A40)*('Data - victims'!$C$2:$C$39821="Total casualties requiring hospital treatment")*('Data - victims'!$D$2:$D$39821))+SUMPRODUCT(('Data - victims'!$A$2:$A$39821=D$4)*('Data - victims'!$B$2:$B$39821=$A40)*('Data - victims'!$C$2:$C$39821="Hospital severe")*('Data - victims'!$D$2:$D$39821))+SUMPRODUCT(('Data - victims'!$A$2:$A$39821=D$4)*('Data - victims'!$B$2:$B$39821=$A40)*('Data - victims'!$C$2:$C$39821="Hospital slight")*('Data - victims'!$D$2:$D$39821))),IF(SUMPRODUCT(('Data - victims'!$A$2:$A$39821=D$4)*('Data - victims'!$B$2:$B$39821=$A40)*('Data - victims'!$C$2:$C$39821=$B$3)*('Data - victims'!$D$2:$D$39821))=0,"..",SUMPRODUCT(('Data - victims'!$A$2:$A$39821=D$4)*('Data - victims'!$B$2:$B$39821=$A40)*('Data - victims'!$C$2:$C$39821=$B$3)*('Data - victims'!$D$2:$D$39821)))))</f>
        <v>19</v>
      </c>
      <c r="E40" s="63" cm="1">
        <f t="array" ref="E40">IF(SUMPRODUCT(('Data - victims'!$A$2:$A$39821=E$4)*('Data - victims'!$B$2:$B$39821=$A40)*('Data - victims'!$C$2:$C$39821=$B$3)*('Data - victims'!$D$2:$D$39821))=0,IF(OR(B40="..",C40="..",D40=".."),"..",IF(B40+C40+D40=0,"..",B40+C40+D40)),SUMPRODUCT(('Data - victims'!$A$2:$A$39821=E$4)*('Data - victims'!$B$2:$B$39821=$A40)*('Data - victims'!$C$2:$C$39821=$B$3)*('Data - victims'!$D$2:$D$39821)))</f>
        <v>328</v>
      </c>
      <c r="F40" s="68">
        <f>IF(OR(B40="..",K40=".."),"..",ROUND(1000000*(B40/K40),0))</f>
        <v>5</v>
      </c>
      <c r="G40" s="68">
        <f t="shared" si="1"/>
        <v>8</v>
      </c>
      <c r="H40" s="68">
        <f t="shared" si="2"/>
        <v>6</v>
      </c>
      <c r="I40" s="68">
        <f t="shared" si="3"/>
        <v>5</v>
      </c>
      <c r="J40" s="62"/>
      <c r="K40" s="69" cm="1">
        <f t="array" ref="K40">IF(SUMPRODUCT(('Data - population'!$B$2:$B$2784=$A40)*('Data - population'!$C$2:$C$2784=K$4)*('Data - population'!$D$2:$D$2784)),SUMPRODUCT(('Data - population'!$B$2:$B$2784=$A40)*('Data - population'!$C$2:$C$2784=K$4)*('Data - population'!$D$2:$D$2784)),"..")</f>
        <v>55289000</v>
      </c>
      <c r="L40" s="69" cm="1">
        <f t="array" ref="L40">IF(SUMPRODUCT(('Data - population'!$B$2:$B$2784=$A40)*('Data - population'!$C$2:$C$2784=L$4)*('Data - population'!$D$2:$D$2784)),SUMPRODUCT(('Data - population'!$B$2:$B$2784=$A40)*('Data - population'!$C$2:$C$2784=L$4)*('Data - population'!$D$2:$D$2784)),"..")</f>
        <v>5373600</v>
      </c>
      <c r="M40" s="69" cm="1">
        <f t="array" ref="M40">IF(SUMPRODUCT(('Data - population'!$B$2:$B$2784=$A40)*('Data - population'!$C$2:$C$2784=M$4)*('Data - population'!$D$2:$D$2784)),SUMPRODUCT(('Data - population'!$B$2:$B$2784=$A40)*('Data - population'!$C$2:$C$2784=M$4)*('Data - population'!$D$2:$D$2784)),"..")</f>
        <v>3077200</v>
      </c>
      <c r="N40" s="69" cm="1">
        <f t="array" ref="N40">IF(SUMPRODUCT(('Data - population'!$B$2:$B$2784=$A40)*('Data - population'!$C$2:$C$2784=N$4)*('Data - population'!$D$2:$D$2784)),SUMPRODUCT(('Data - population'!$B$2:$B$2784=$A40)*('Data - population'!$C$2:$C$2784=N$4)*('Data - population'!$D$2:$D$2784)),"..")</f>
        <v>63739800</v>
      </c>
      <c r="O40" s="70">
        <f t="shared" si="4"/>
        <v>0</v>
      </c>
      <c r="P40" s="69"/>
      <c r="Q40" s="62"/>
      <c r="R40" s="62"/>
      <c r="S40" s="62"/>
      <c r="T40" s="62"/>
      <c r="U40" s="62"/>
      <c r="V40" s="62"/>
    </row>
    <row r="41" spans="1:22">
      <c r="A41" s="62" t="s">
        <v>58</v>
      </c>
      <c r="B41" s="63" cm="1">
        <f t="array" ref="B41">IF($B$3="Total non-fatal casualties",IF(SUMPRODUCT(('Data - victims'!$A$2:$A$39821=B$4)*('Data - victims'!$B$2:$B$39821=$A41)*('Data - victims'!$C$2:$C$39821="Total non-fatal casualties")*('Data - victims'!$D$2:$D$39821))+SUMPRODUCT(('Data - victims'!$A$2:$A$39821=B$4)*('Data - victims'!$B$2:$B$39821=$A41)*('Data - victims'!$C$2:$C$39821="Hospital severe")*('Data - victims'!$D$2:$D$39821))+SUMPRODUCT(('Data - victims'!$A$2:$A$39821=B$4)*('Data - victims'!$B$2:$B$39821=$A41)*('Data - victims'!$C$2:$C$39821="Hospital slight")*('Data - victims'!$D$2:$D$39821))+SUMPRODUCT(('Data - victims'!$A$2:$A$39821=B$4)*('Data - victims'!$B$2:$B$39821=$A41)*('Data - victims'!$C$2:$C$39821="First aid")*('Data - victims'!$D$2:$D$39821))+SUMPRODUCT(('Data - victims'!$A$2:$A$39821=B$4)*('Data - victims'!$B$2:$B$39821=$A41)*('Data - victims'!$C$2:$C$39821="Precautionary checks")*('Data - victims'!$D$2:$D$39821))=0,"..",SUMPRODUCT(('Data - victims'!$A$2:$A$39821=B$4)*('Data - victims'!$B$2:$B$39821=$A41)*('Data - victims'!$C$2:$C$39821="Total non-fatal casualties")*('Data - victims'!$D$2:$D$39821))+SUMPRODUCT(('Data - victims'!$A$2:$A$39821=B$4)*('Data - victims'!$B$2:$B$39821=$A41)*('Data - victims'!$C$2:$C$39821="Hospital severe")*('Data - victims'!$D$2:$D$39821))+SUMPRODUCT(('Data - victims'!$A$2:$A$39821=B$4)*('Data - victims'!$B$2:$B$39821=$A41)*('Data - victims'!$C$2:$C$39821="Hospital slight")*('Data - victims'!$D$2:$D$39821))+SUMPRODUCT(('Data - victims'!$A$2:$A$39821=B$4)*('Data - victims'!$B$2:$B$39821=$A41)*('Data - victims'!$C$2:$C$39821="First aid")*('Data - victims'!$D$2:$D$39821))+SUMPRODUCT(('Data - victims'!$A$2:$A$39821=B$4)*('Data - victims'!$B$2:$B$39821=$A41)*('Data - victims'!$C$2:$C$39821="Precautionary checks")*('Data - victims'!$D$2:$D$39821))),IF($B$3="Total casualties requiring hospital treatment",IF(SUMPRODUCT(('Data - victims'!$A$2:$A$39821=B$4)*('Data - victims'!$B$2:$B$39821=$A41)*('Data - victims'!$C$2:$C$39821="Total casualties requiring hospital treatment")*('Data - victims'!$D$2:$D$39821))+SUMPRODUCT(('Data - victims'!$A$2:$A$39821=B$4)*('Data - victims'!$B$2:$B$39821=$A41)*('Data - victims'!$C$2:$C$39821="Hospital severe")*('Data - victims'!$D$2:$D$39821))+SUMPRODUCT(('Data - victims'!$A$2:$A$39821=B$4)*('Data - victims'!$B$2:$B$39821=$A41)*('Data - victims'!$C$2:$C$39821="Hospital slight")*('Data - victims'!$D$2:$D$39821))=0,"..",SUMPRODUCT(('Data - victims'!$A$2:$A$39821=B$4)*('Data - victims'!$B$2:$B$39821=$A41)*('Data - victims'!$C$2:$C$39821="Total casualties requiring hospital treatment")*('Data - victims'!$D$2:$D$39821))+SUMPRODUCT(('Data - victims'!$A$2:$A$39821=B$4)*('Data - victims'!$B$2:$B$39821=$A41)*('Data - victims'!$C$2:$C$39821="Hospital severe")*('Data - victims'!$D$2:$D$39821))+SUMPRODUCT(('Data - victims'!$A$2:$A$39821=B$4)*('Data - victims'!$B$2:$B$39821=$A41)*('Data - victims'!$C$2:$C$39821="Hospital slight")*('Data - victims'!$D$2:$D$39821))),IF(SUMPRODUCT(('Data - victims'!$A$2:$A$39821=B$4)*('Data - victims'!$B$2:$B$39821=$A41)*('Data - victims'!$C$2:$C$39821=$B$3)*('Data - victims'!$D$2:$D$39821))=0,"..",SUMPRODUCT(('Data - victims'!$A$2:$A$39821=B$4)*('Data - victims'!$B$2:$B$39821=$A41)*('Data - victims'!$C$2:$C$39821=$B$3)*('Data - victims'!$D$2:$D$39821)))))</f>
        <v>338</v>
      </c>
      <c r="C41" s="63" cm="1">
        <f t="array" ref="C41">IF($B$3="Total non-fatal casualties",IF(SUMPRODUCT(('Data - victims'!$A$2:$A$39821=C$4)*('Data - victims'!$B$2:$B$39821=$A41)*('Data - victims'!$C$2:$C$39821="Total non-fatal casualties")*('Data - victims'!$D$2:$D$39821))+SUMPRODUCT(('Data - victims'!$A$2:$A$39821=C$4)*('Data - victims'!$B$2:$B$39821=$A41)*('Data - victims'!$C$2:$C$39821="Hospital severe")*('Data - victims'!$D$2:$D$39821))+SUMPRODUCT(('Data - victims'!$A$2:$A$39821=C$4)*('Data - victims'!$B$2:$B$39821=$A41)*('Data - victims'!$C$2:$C$39821="Hospital slight")*('Data - victims'!$D$2:$D$39821))+SUMPRODUCT(('Data - victims'!$A$2:$A$39821=C$4)*('Data - victims'!$B$2:$B$39821=$A41)*('Data - victims'!$C$2:$C$39821="First aid")*('Data - victims'!$D$2:$D$39821))+SUMPRODUCT(('Data - victims'!$A$2:$A$39821=C$4)*('Data - victims'!$B$2:$B$39821=$A41)*('Data - victims'!$C$2:$C$39821="Precautionary checks")*('Data - victims'!$D$2:$D$39821))=0,"..",SUMPRODUCT(('Data - victims'!$A$2:$A$39821=C$4)*('Data - victims'!$B$2:$B$39821=$A41)*('Data - victims'!$C$2:$C$39821="Total non-fatal casualties")*('Data - victims'!$D$2:$D$39821))+SUMPRODUCT(('Data - victims'!$A$2:$A$39821=C$4)*('Data - victims'!$B$2:$B$39821=$A41)*('Data - victims'!$C$2:$C$39821="Hospital severe")*('Data - victims'!$D$2:$D$39821))+SUMPRODUCT(('Data - victims'!$A$2:$A$39821=C$4)*('Data - victims'!$B$2:$B$39821=$A41)*('Data - victims'!$C$2:$C$39821="Hospital slight")*('Data - victims'!$D$2:$D$39821))+SUMPRODUCT(('Data - victims'!$A$2:$A$39821=C$4)*('Data - victims'!$B$2:$B$39821=$A41)*('Data - victims'!$C$2:$C$39821="First aid")*('Data - victims'!$D$2:$D$39821))+SUMPRODUCT(('Data - victims'!$A$2:$A$39821=C$4)*('Data - victims'!$B$2:$B$39821=$A41)*('Data - victims'!$C$2:$C$39821="Precautionary checks")*('Data - victims'!$D$2:$D$39821))),IF($B$3="Total casualties requiring hospital treatment",IF(SUMPRODUCT(('Data - victims'!$A$2:$A$39821=C$4)*('Data - victims'!$B$2:$B$39821=$A41)*('Data - victims'!$C$2:$C$39821="Total casualties requiring hospital treatment")*('Data - victims'!$D$2:$D$39821))+SUMPRODUCT(('Data - victims'!$A$2:$A$39821=C$4)*('Data - victims'!$B$2:$B$39821=$A41)*('Data - victims'!$C$2:$C$39821="Hospital severe")*('Data - victims'!$D$2:$D$39821))+SUMPRODUCT(('Data - victims'!$A$2:$A$39821=C$4)*('Data - victims'!$B$2:$B$39821=$A41)*('Data - victims'!$C$2:$C$39821="Hospital slight")*('Data - victims'!$D$2:$D$39821))=0,"..",SUMPRODUCT(('Data - victims'!$A$2:$A$39821=C$4)*('Data - victims'!$B$2:$B$39821=$A41)*('Data - victims'!$C$2:$C$39821="Total casualties requiring hospital treatment")*('Data - victims'!$D$2:$D$39821))+SUMPRODUCT(('Data - victims'!$A$2:$A$39821=C$4)*('Data - victims'!$B$2:$B$39821=$A41)*('Data - victims'!$C$2:$C$39821="Hospital severe")*('Data - victims'!$D$2:$D$39821))+SUMPRODUCT(('Data - victims'!$A$2:$A$39821=C$4)*('Data - victims'!$B$2:$B$39821=$A41)*('Data - victims'!$C$2:$C$39821="Hospital slight")*('Data - victims'!$D$2:$D$39821))),IF(SUMPRODUCT(('Data - victims'!$A$2:$A$39821=C$4)*('Data - victims'!$B$2:$B$39821=$A41)*('Data - victims'!$C$2:$C$39821=$B$3)*('Data - victims'!$D$2:$D$39821))=0,"..",SUMPRODUCT(('Data - victims'!$A$2:$A$39821=C$4)*('Data - victims'!$B$2:$B$39821=$A41)*('Data - victims'!$C$2:$C$39821=$B$3)*('Data - victims'!$D$2:$D$39821)))))</f>
        <v>44</v>
      </c>
      <c r="D41" s="63" cm="1">
        <f t="array" ref="D41">IF($B$3="Total non-fatal casualties",IF(SUMPRODUCT(('Data - victims'!$A$2:$A$39821=D$4)*('Data - victims'!$B$2:$B$39821=$A41)*('Data - victims'!$C$2:$C$39821="Total non-fatal casualties")*('Data - victims'!$D$2:$D$39821))+SUMPRODUCT(('Data - victims'!$A$2:$A$39821=D$4)*('Data - victims'!$B$2:$B$39821=$A41)*('Data - victims'!$C$2:$C$39821="Hospital severe")*('Data - victims'!$D$2:$D$39821))+SUMPRODUCT(('Data - victims'!$A$2:$A$39821=D$4)*('Data - victims'!$B$2:$B$39821=$A41)*('Data - victims'!$C$2:$C$39821="Hospital slight")*('Data - victims'!$D$2:$D$39821))+SUMPRODUCT(('Data - victims'!$A$2:$A$39821=D$4)*('Data - victims'!$B$2:$B$39821=$A41)*('Data - victims'!$C$2:$C$39821="First aid")*('Data - victims'!$D$2:$D$39821))+SUMPRODUCT(('Data - victims'!$A$2:$A$39821=D$4)*('Data - victims'!$B$2:$B$39821=$A41)*('Data - victims'!$C$2:$C$39821="Precautionary checks")*('Data - victims'!$D$2:$D$39821))=0,"..",SUMPRODUCT(('Data - victims'!$A$2:$A$39821=D$4)*('Data - victims'!$B$2:$B$39821=$A41)*('Data - victims'!$C$2:$C$39821="Total non-fatal casualties")*('Data - victims'!$D$2:$D$39821))+SUMPRODUCT(('Data - victims'!$A$2:$A$39821=D$4)*('Data - victims'!$B$2:$B$39821=$A41)*('Data - victims'!$C$2:$C$39821="Hospital severe")*('Data - victims'!$D$2:$D$39821))+SUMPRODUCT(('Data - victims'!$A$2:$A$39821=D$4)*('Data - victims'!$B$2:$B$39821=$A41)*('Data - victims'!$C$2:$C$39821="Hospital slight")*('Data - victims'!$D$2:$D$39821))+SUMPRODUCT(('Data - victims'!$A$2:$A$39821=D$4)*('Data - victims'!$B$2:$B$39821=$A41)*('Data - victims'!$C$2:$C$39821="First aid")*('Data - victims'!$D$2:$D$39821))+SUMPRODUCT(('Data - victims'!$A$2:$A$39821=D$4)*('Data - victims'!$B$2:$B$39821=$A41)*('Data - victims'!$C$2:$C$39821="Precautionary checks")*('Data - victims'!$D$2:$D$39821))),IF($B$3="Total casualties requiring hospital treatment",IF(SUMPRODUCT(('Data - victims'!$A$2:$A$39821=D$4)*('Data - victims'!$B$2:$B$39821=$A41)*('Data - victims'!$C$2:$C$39821="Total casualties requiring hospital treatment")*('Data - victims'!$D$2:$D$39821))+SUMPRODUCT(('Data - victims'!$A$2:$A$39821=D$4)*('Data - victims'!$B$2:$B$39821=$A41)*('Data - victims'!$C$2:$C$39821="Hospital severe")*('Data - victims'!$D$2:$D$39821))+SUMPRODUCT(('Data - victims'!$A$2:$A$39821=D$4)*('Data - victims'!$B$2:$B$39821=$A41)*('Data - victims'!$C$2:$C$39821="Hospital slight")*('Data - victims'!$D$2:$D$39821))=0,"..",SUMPRODUCT(('Data - victims'!$A$2:$A$39821=D$4)*('Data - victims'!$B$2:$B$39821=$A41)*('Data - victims'!$C$2:$C$39821="Total casualties requiring hospital treatment")*('Data - victims'!$D$2:$D$39821))+SUMPRODUCT(('Data - victims'!$A$2:$A$39821=D$4)*('Data - victims'!$B$2:$B$39821=$A41)*('Data - victims'!$C$2:$C$39821="Hospital severe")*('Data - victims'!$D$2:$D$39821))+SUMPRODUCT(('Data - victims'!$A$2:$A$39821=D$4)*('Data - victims'!$B$2:$B$39821=$A41)*('Data - victims'!$C$2:$C$39821="Hospital slight")*('Data - victims'!$D$2:$D$39821))),IF(SUMPRODUCT(('Data - victims'!$A$2:$A$39821=D$4)*('Data - victims'!$B$2:$B$39821=$A41)*('Data - victims'!$C$2:$C$39821=$B$3)*('Data - victims'!$D$2:$D$39821))=0,"..",SUMPRODUCT(('Data - victims'!$A$2:$A$39821=D$4)*('Data - victims'!$B$2:$B$39821=$A41)*('Data - victims'!$C$2:$C$39821=$B$3)*('Data - victims'!$D$2:$D$39821)))))</f>
        <v>15</v>
      </c>
      <c r="E41" s="63" cm="1">
        <f t="array" ref="E41">IF(SUMPRODUCT(('Data - victims'!$A$2:$A$39821=E$4)*('Data - victims'!$B$2:$B$39821=$A41)*('Data - victims'!$C$2:$C$39821=$B$3)*('Data - victims'!$D$2:$D$39821))=0,IF(OR(B41="..",C41="..",D41=".."),"..",IF(B41+C41+D41=0,"..",B41+C41+D41)),SUMPRODUCT(('Data - victims'!$A$2:$A$39821=E$4)*('Data - victims'!$B$2:$B$39821=$A41)*('Data - victims'!$C$2:$C$39821=$B$3)*('Data - victims'!$D$2:$D$39821)))</f>
        <v>397</v>
      </c>
      <c r="F41" s="68">
        <f t="shared" si="0"/>
        <v>6</v>
      </c>
      <c r="G41" s="68">
        <f t="shared" si="1"/>
        <v>8</v>
      </c>
      <c r="H41" s="68">
        <f t="shared" si="2"/>
        <v>5</v>
      </c>
      <c r="I41" s="68">
        <f t="shared" si="3"/>
        <v>6</v>
      </c>
      <c r="J41" s="62"/>
      <c r="K41" s="69" cm="1">
        <f t="array" ref="K41">IF(SUMPRODUCT(('Data - population'!$B$2:$B$2784=$A41)*('Data - population'!$C$2:$C$2784=K$4)*('Data - population'!$D$2:$D$2784)),SUMPRODUCT(('Data - population'!$B$2:$B$2784=$A41)*('Data - population'!$C$2:$C$2784=K$4)*('Data - population'!$D$2:$D$2784)),"..")</f>
        <v>55619500</v>
      </c>
      <c r="L41" s="69" cm="1">
        <f t="array" ref="L41">IF(SUMPRODUCT(('Data - population'!$B$2:$B$2784=$A41)*('Data - population'!$C$2:$C$2784=L$4)*('Data - population'!$D$2:$D$2784)),SUMPRODUCT(('Data - population'!$B$2:$B$2784=$A41)*('Data - population'!$C$2:$C$2784=L$4)*('Data - population'!$D$2:$D$2784)),"..")</f>
        <v>5388200</v>
      </c>
      <c r="M41" s="69" cm="1">
        <f t="array" ref="M41">IF(SUMPRODUCT(('Data - population'!$B$2:$B$2784=$A41)*('Data - population'!$C$2:$C$2784=M$4)*('Data - population'!$D$2:$D$2784)),SUMPRODUCT(('Data - population'!$B$2:$B$2784=$A41)*('Data - population'!$C$2:$C$2784=M$4)*('Data - population'!$D$2:$D$2784)),"..")</f>
        <v>3081400</v>
      </c>
      <c r="N41" s="69" cm="1">
        <f t="array" ref="N41">IF(SUMPRODUCT(('Data - population'!$B$2:$B$2784=$A41)*('Data - population'!$C$2:$C$2784=N$4)*('Data - population'!$D$2:$D$2784)),SUMPRODUCT(('Data - population'!$B$2:$B$2784=$A41)*('Data - population'!$C$2:$C$2784=N$4)*('Data - population'!$D$2:$D$2784)),"..")</f>
        <v>64089100</v>
      </c>
      <c r="O41" s="70">
        <f t="shared" si="4"/>
        <v>0</v>
      </c>
      <c r="P41" s="69"/>
      <c r="Q41" s="62"/>
      <c r="R41" s="62"/>
      <c r="S41" s="62"/>
      <c r="T41" s="62"/>
      <c r="U41" s="62"/>
      <c r="V41" s="62"/>
    </row>
    <row r="42" spans="1:22">
      <c r="A42" s="62" t="s">
        <v>59</v>
      </c>
      <c r="B42" s="63" cm="1">
        <f t="array" ref="B42">IF($B$3="Total non-fatal casualties",IF(SUMPRODUCT(('Data - victims'!$A$2:$A$39821=B$4)*('Data - victims'!$B$2:$B$39821=$A42)*('Data - victims'!$C$2:$C$39821="Total non-fatal casualties")*('Data - victims'!$D$2:$D$39821))+SUMPRODUCT(('Data - victims'!$A$2:$A$39821=B$4)*('Data - victims'!$B$2:$B$39821=$A42)*('Data - victims'!$C$2:$C$39821="Hospital severe")*('Data - victims'!$D$2:$D$39821))+SUMPRODUCT(('Data - victims'!$A$2:$A$39821=B$4)*('Data - victims'!$B$2:$B$39821=$A42)*('Data - victims'!$C$2:$C$39821="Hospital slight")*('Data - victims'!$D$2:$D$39821))+SUMPRODUCT(('Data - victims'!$A$2:$A$39821=B$4)*('Data - victims'!$B$2:$B$39821=$A42)*('Data - victims'!$C$2:$C$39821="First aid")*('Data - victims'!$D$2:$D$39821))+SUMPRODUCT(('Data - victims'!$A$2:$A$39821=B$4)*('Data - victims'!$B$2:$B$39821=$A42)*('Data - victims'!$C$2:$C$39821="Precautionary checks")*('Data - victims'!$D$2:$D$39821))=0,"..",SUMPRODUCT(('Data - victims'!$A$2:$A$39821=B$4)*('Data - victims'!$B$2:$B$39821=$A42)*('Data - victims'!$C$2:$C$39821="Total non-fatal casualties")*('Data - victims'!$D$2:$D$39821))+SUMPRODUCT(('Data - victims'!$A$2:$A$39821=B$4)*('Data - victims'!$B$2:$B$39821=$A42)*('Data - victims'!$C$2:$C$39821="Hospital severe")*('Data - victims'!$D$2:$D$39821))+SUMPRODUCT(('Data - victims'!$A$2:$A$39821=B$4)*('Data - victims'!$B$2:$B$39821=$A42)*('Data - victims'!$C$2:$C$39821="Hospital slight")*('Data - victims'!$D$2:$D$39821))+SUMPRODUCT(('Data - victims'!$A$2:$A$39821=B$4)*('Data - victims'!$B$2:$B$39821=$A42)*('Data - victims'!$C$2:$C$39821="First aid")*('Data - victims'!$D$2:$D$39821))+SUMPRODUCT(('Data - victims'!$A$2:$A$39821=B$4)*('Data - victims'!$B$2:$B$39821=$A42)*('Data - victims'!$C$2:$C$39821="Precautionary checks")*('Data - victims'!$D$2:$D$39821))),IF($B$3="Total casualties requiring hospital treatment",IF(SUMPRODUCT(('Data - victims'!$A$2:$A$39821=B$4)*('Data - victims'!$B$2:$B$39821=$A42)*('Data - victims'!$C$2:$C$39821="Total casualties requiring hospital treatment")*('Data - victims'!$D$2:$D$39821))+SUMPRODUCT(('Data - victims'!$A$2:$A$39821=B$4)*('Data - victims'!$B$2:$B$39821=$A42)*('Data - victims'!$C$2:$C$39821="Hospital severe")*('Data - victims'!$D$2:$D$39821))+SUMPRODUCT(('Data - victims'!$A$2:$A$39821=B$4)*('Data - victims'!$B$2:$B$39821=$A42)*('Data - victims'!$C$2:$C$39821="Hospital slight")*('Data - victims'!$D$2:$D$39821))=0,"..",SUMPRODUCT(('Data - victims'!$A$2:$A$39821=B$4)*('Data - victims'!$B$2:$B$39821=$A42)*('Data - victims'!$C$2:$C$39821="Total casualties requiring hospital treatment")*('Data - victims'!$D$2:$D$39821))+SUMPRODUCT(('Data - victims'!$A$2:$A$39821=B$4)*('Data - victims'!$B$2:$B$39821=$A42)*('Data - victims'!$C$2:$C$39821="Hospital severe")*('Data - victims'!$D$2:$D$39821))+SUMPRODUCT(('Data - victims'!$A$2:$A$39821=B$4)*('Data - victims'!$B$2:$B$39821=$A42)*('Data - victims'!$C$2:$C$39821="Hospital slight")*('Data - victims'!$D$2:$D$39821))),IF(SUMPRODUCT(('Data - victims'!$A$2:$A$39821=B$4)*('Data - victims'!$B$2:$B$39821=$A42)*('Data - victims'!$C$2:$C$39821=$B$3)*('Data - victims'!$D$2:$D$39821))=0,"..",SUMPRODUCT(('Data - victims'!$A$2:$A$39821=B$4)*('Data - victims'!$B$2:$B$39821=$A42)*('Data - victims'!$C$2:$C$39821=$B$3)*('Data - victims'!$D$2:$D$39821)))))</f>
        <v>251</v>
      </c>
      <c r="C42" s="63" cm="1">
        <f t="array" ref="C42">IF($B$3="Total non-fatal casualties",IF(SUMPRODUCT(('Data - victims'!$A$2:$A$39821=C$4)*('Data - victims'!$B$2:$B$39821=$A42)*('Data - victims'!$C$2:$C$39821="Total non-fatal casualties")*('Data - victims'!$D$2:$D$39821))+SUMPRODUCT(('Data - victims'!$A$2:$A$39821=C$4)*('Data - victims'!$B$2:$B$39821=$A42)*('Data - victims'!$C$2:$C$39821="Hospital severe")*('Data - victims'!$D$2:$D$39821))+SUMPRODUCT(('Data - victims'!$A$2:$A$39821=C$4)*('Data - victims'!$B$2:$B$39821=$A42)*('Data - victims'!$C$2:$C$39821="Hospital slight")*('Data - victims'!$D$2:$D$39821))+SUMPRODUCT(('Data - victims'!$A$2:$A$39821=C$4)*('Data - victims'!$B$2:$B$39821=$A42)*('Data - victims'!$C$2:$C$39821="First aid")*('Data - victims'!$D$2:$D$39821))+SUMPRODUCT(('Data - victims'!$A$2:$A$39821=C$4)*('Data - victims'!$B$2:$B$39821=$A42)*('Data - victims'!$C$2:$C$39821="Precautionary checks")*('Data - victims'!$D$2:$D$39821))=0,"..",SUMPRODUCT(('Data - victims'!$A$2:$A$39821=C$4)*('Data - victims'!$B$2:$B$39821=$A42)*('Data - victims'!$C$2:$C$39821="Total non-fatal casualties")*('Data - victims'!$D$2:$D$39821))+SUMPRODUCT(('Data - victims'!$A$2:$A$39821=C$4)*('Data - victims'!$B$2:$B$39821=$A42)*('Data - victims'!$C$2:$C$39821="Hospital severe")*('Data - victims'!$D$2:$D$39821))+SUMPRODUCT(('Data - victims'!$A$2:$A$39821=C$4)*('Data - victims'!$B$2:$B$39821=$A42)*('Data - victims'!$C$2:$C$39821="Hospital slight")*('Data - victims'!$D$2:$D$39821))+SUMPRODUCT(('Data - victims'!$A$2:$A$39821=C$4)*('Data - victims'!$B$2:$B$39821=$A42)*('Data - victims'!$C$2:$C$39821="First aid")*('Data - victims'!$D$2:$D$39821))+SUMPRODUCT(('Data - victims'!$A$2:$A$39821=C$4)*('Data - victims'!$B$2:$B$39821=$A42)*('Data - victims'!$C$2:$C$39821="Precautionary checks")*('Data - victims'!$D$2:$D$39821))),IF($B$3="Total casualties requiring hospital treatment",IF(SUMPRODUCT(('Data - victims'!$A$2:$A$39821=C$4)*('Data - victims'!$B$2:$B$39821=$A42)*('Data - victims'!$C$2:$C$39821="Total casualties requiring hospital treatment")*('Data - victims'!$D$2:$D$39821))+SUMPRODUCT(('Data - victims'!$A$2:$A$39821=C$4)*('Data - victims'!$B$2:$B$39821=$A42)*('Data - victims'!$C$2:$C$39821="Hospital severe")*('Data - victims'!$D$2:$D$39821))+SUMPRODUCT(('Data - victims'!$A$2:$A$39821=C$4)*('Data - victims'!$B$2:$B$39821=$A42)*('Data - victims'!$C$2:$C$39821="Hospital slight")*('Data - victims'!$D$2:$D$39821))=0,"..",SUMPRODUCT(('Data - victims'!$A$2:$A$39821=C$4)*('Data - victims'!$B$2:$B$39821=$A42)*('Data - victims'!$C$2:$C$39821="Total casualties requiring hospital treatment")*('Data - victims'!$D$2:$D$39821))+SUMPRODUCT(('Data - victims'!$A$2:$A$39821=C$4)*('Data - victims'!$B$2:$B$39821=$A42)*('Data - victims'!$C$2:$C$39821="Hospital severe")*('Data - victims'!$D$2:$D$39821))+SUMPRODUCT(('Data - victims'!$A$2:$A$39821=C$4)*('Data - victims'!$B$2:$B$39821=$A42)*('Data - victims'!$C$2:$C$39821="Hospital slight")*('Data - victims'!$D$2:$D$39821))),IF(SUMPRODUCT(('Data - victims'!$A$2:$A$39821=C$4)*('Data - victims'!$B$2:$B$39821=$A42)*('Data - victims'!$C$2:$C$39821=$B$3)*('Data - victims'!$D$2:$D$39821))=0,"..",SUMPRODUCT(('Data - victims'!$A$2:$A$39821=C$4)*('Data - victims'!$B$2:$B$39821=$A42)*('Data - victims'!$C$2:$C$39821=$B$3)*('Data - victims'!$D$2:$D$39821)))))</f>
        <v>44</v>
      </c>
      <c r="D42" s="63" cm="1">
        <f t="array" ref="D42">IF($B$3="Total non-fatal casualties",IF(SUMPRODUCT(('Data - victims'!$A$2:$A$39821=D$4)*('Data - victims'!$B$2:$B$39821=$A42)*('Data - victims'!$C$2:$C$39821="Total non-fatal casualties")*('Data - victims'!$D$2:$D$39821))+SUMPRODUCT(('Data - victims'!$A$2:$A$39821=D$4)*('Data - victims'!$B$2:$B$39821=$A42)*('Data - victims'!$C$2:$C$39821="Hospital severe")*('Data - victims'!$D$2:$D$39821))+SUMPRODUCT(('Data - victims'!$A$2:$A$39821=D$4)*('Data - victims'!$B$2:$B$39821=$A42)*('Data - victims'!$C$2:$C$39821="Hospital slight")*('Data - victims'!$D$2:$D$39821))+SUMPRODUCT(('Data - victims'!$A$2:$A$39821=D$4)*('Data - victims'!$B$2:$B$39821=$A42)*('Data - victims'!$C$2:$C$39821="First aid")*('Data - victims'!$D$2:$D$39821))+SUMPRODUCT(('Data - victims'!$A$2:$A$39821=D$4)*('Data - victims'!$B$2:$B$39821=$A42)*('Data - victims'!$C$2:$C$39821="Precautionary checks")*('Data - victims'!$D$2:$D$39821))=0,"..",SUMPRODUCT(('Data - victims'!$A$2:$A$39821=D$4)*('Data - victims'!$B$2:$B$39821=$A42)*('Data - victims'!$C$2:$C$39821="Total non-fatal casualties")*('Data - victims'!$D$2:$D$39821))+SUMPRODUCT(('Data - victims'!$A$2:$A$39821=D$4)*('Data - victims'!$B$2:$B$39821=$A42)*('Data - victims'!$C$2:$C$39821="Hospital severe")*('Data - victims'!$D$2:$D$39821))+SUMPRODUCT(('Data - victims'!$A$2:$A$39821=D$4)*('Data - victims'!$B$2:$B$39821=$A42)*('Data - victims'!$C$2:$C$39821="Hospital slight")*('Data - victims'!$D$2:$D$39821))+SUMPRODUCT(('Data - victims'!$A$2:$A$39821=D$4)*('Data - victims'!$B$2:$B$39821=$A42)*('Data - victims'!$C$2:$C$39821="First aid")*('Data - victims'!$D$2:$D$39821))+SUMPRODUCT(('Data - victims'!$A$2:$A$39821=D$4)*('Data - victims'!$B$2:$B$39821=$A42)*('Data - victims'!$C$2:$C$39821="Precautionary checks")*('Data - victims'!$D$2:$D$39821))),IF($B$3="Total casualties requiring hospital treatment",IF(SUMPRODUCT(('Data - victims'!$A$2:$A$39821=D$4)*('Data - victims'!$B$2:$B$39821=$A42)*('Data - victims'!$C$2:$C$39821="Total casualties requiring hospital treatment")*('Data - victims'!$D$2:$D$39821))+SUMPRODUCT(('Data - victims'!$A$2:$A$39821=D$4)*('Data - victims'!$B$2:$B$39821=$A42)*('Data - victims'!$C$2:$C$39821="Hospital severe")*('Data - victims'!$D$2:$D$39821))+SUMPRODUCT(('Data - victims'!$A$2:$A$39821=D$4)*('Data - victims'!$B$2:$B$39821=$A42)*('Data - victims'!$C$2:$C$39821="Hospital slight")*('Data - victims'!$D$2:$D$39821))=0,"..",SUMPRODUCT(('Data - victims'!$A$2:$A$39821=D$4)*('Data - victims'!$B$2:$B$39821=$A42)*('Data - victims'!$C$2:$C$39821="Total casualties requiring hospital treatment")*('Data - victims'!$D$2:$D$39821))+SUMPRODUCT(('Data - victims'!$A$2:$A$39821=D$4)*('Data - victims'!$B$2:$B$39821=$A42)*('Data - victims'!$C$2:$C$39821="Hospital severe")*('Data - victims'!$D$2:$D$39821))+SUMPRODUCT(('Data - victims'!$A$2:$A$39821=D$4)*('Data - victims'!$B$2:$B$39821=$A42)*('Data - victims'!$C$2:$C$39821="Hospital slight")*('Data - victims'!$D$2:$D$39821))),IF(SUMPRODUCT(('Data - victims'!$A$2:$A$39821=D$4)*('Data - victims'!$B$2:$B$39821=$A42)*('Data - victims'!$C$2:$C$39821=$B$3)*('Data - victims'!$D$2:$D$39821))=0,"..",SUMPRODUCT(('Data - victims'!$A$2:$A$39821=D$4)*('Data - victims'!$B$2:$B$39821=$A42)*('Data - victims'!$C$2:$C$39821=$B$3)*('Data - victims'!$D$2:$D$39821)))))</f>
        <v>20</v>
      </c>
      <c r="E42" s="63" cm="1">
        <f t="array" ref="E42">IF(SUMPRODUCT(('Data - victims'!$A$2:$A$39821=E$4)*('Data - victims'!$B$2:$B$39821=$A42)*('Data - victims'!$C$2:$C$39821=$B$3)*('Data - victims'!$D$2:$D$39821))=0,IF(OR(B42="..",C42="..",D42=".."),"..",IF(B42+C42+D42=0,"..",B42+C42+D42)),SUMPRODUCT(('Data - victims'!$A$2:$A$39821=E$4)*('Data - victims'!$B$2:$B$39821=$A42)*('Data - victims'!$C$2:$C$39821=$B$3)*('Data - victims'!$D$2:$D$39821)))</f>
        <v>315</v>
      </c>
      <c r="F42" s="68">
        <f t="shared" si="0"/>
        <v>4</v>
      </c>
      <c r="G42" s="68">
        <f t="shared" si="1"/>
        <v>8</v>
      </c>
      <c r="H42" s="68">
        <f t="shared" si="2"/>
        <v>6</v>
      </c>
      <c r="I42" s="68">
        <f t="shared" si="3"/>
        <v>5</v>
      </c>
      <c r="J42" s="62"/>
      <c r="K42" s="69" cm="1">
        <f t="array" ref="K42">IF(SUMPRODUCT(('Data - population'!$B$2:$B$2784=$A42)*('Data - population'!$C$2:$C$2784=K$4)*('Data - population'!$D$2:$D$2784)),SUMPRODUCT(('Data - population'!$B$2:$B$2784=$A42)*('Data - population'!$C$2:$C$2784=K$4)*('Data - population'!$D$2:$D$2784)),"..")</f>
        <v>55924500</v>
      </c>
      <c r="L42" s="69" cm="1">
        <f t="array" ref="L42">IF(SUMPRODUCT(('Data - population'!$B$2:$B$2784=$A42)*('Data - population'!$C$2:$C$2784=L$4)*('Data - population'!$D$2:$D$2784)),SUMPRODUCT(('Data - population'!$B$2:$B$2784=$A42)*('Data - population'!$C$2:$C$2784=L$4)*('Data - population'!$D$2:$D$2784)),"..")</f>
        <v>5392100</v>
      </c>
      <c r="M42" s="69" cm="1">
        <f t="array" ref="M42">IF(SUMPRODUCT(('Data - population'!$B$2:$B$2784=$A42)*('Data - population'!$C$2:$C$2784=M$4)*('Data - population'!$D$2:$D$2784)),SUMPRODUCT(('Data - population'!$B$2:$B$2784=$A42)*('Data - population'!$C$2:$C$2784=M$4)*('Data - population'!$D$2:$D$2784)),"..")</f>
        <v>3083800</v>
      </c>
      <c r="N42" s="69" cm="1">
        <f t="array" ref="N42">IF(SUMPRODUCT(('Data - population'!$B$2:$B$2784=$A42)*('Data - population'!$C$2:$C$2784=N$4)*('Data - population'!$D$2:$D$2784)),SUMPRODUCT(('Data - population'!$B$2:$B$2784=$A42)*('Data - population'!$C$2:$C$2784=N$4)*('Data - population'!$D$2:$D$2784)),"..")</f>
        <v>64400500</v>
      </c>
      <c r="O42" s="70">
        <f t="shared" si="4"/>
        <v>-100</v>
      </c>
      <c r="P42" s="69"/>
      <c r="Q42" s="62"/>
      <c r="R42" s="62"/>
      <c r="S42" s="62"/>
      <c r="T42" s="62"/>
      <c r="U42" s="62"/>
      <c r="V42" s="62"/>
    </row>
    <row r="43" spans="1:22">
      <c r="A43" s="62" t="s">
        <v>60</v>
      </c>
      <c r="B43" s="63" cm="1">
        <f t="array" ref="B43">IF($B$3="Total non-fatal casualties",IF(SUMPRODUCT(('Data - victims'!$A$2:$A$39821=B$4)*('Data - victims'!$B$2:$B$39821=$A43)*('Data - victims'!$C$2:$C$39821="Total non-fatal casualties")*('Data - victims'!$D$2:$D$39821))+SUMPRODUCT(('Data - victims'!$A$2:$A$39821=B$4)*('Data - victims'!$B$2:$B$39821=$A43)*('Data - victims'!$C$2:$C$39821="Hospital severe")*('Data - victims'!$D$2:$D$39821))+SUMPRODUCT(('Data - victims'!$A$2:$A$39821=B$4)*('Data - victims'!$B$2:$B$39821=$A43)*('Data - victims'!$C$2:$C$39821="Hospital slight")*('Data - victims'!$D$2:$D$39821))+SUMPRODUCT(('Data - victims'!$A$2:$A$39821=B$4)*('Data - victims'!$B$2:$B$39821=$A43)*('Data - victims'!$C$2:$C$39821="First aid")*('Data - victims'!$D$2:$D$39821))+SUMPRODUCT(('Data - victims'!$A$2:$A$39821=B$4)*('Data - victims'!$B$2:$B$39821=$A43)*('Data - victims'!$C$2:$C$39821="Precautionary checks")*('Data - victims'!$D$2:$D$39821))=0,"..",SUMPRODUCT(('Data - victims'!$A$2:$A$39821=B$4)*('Data - victims'!$B$2:$B$39821=$A43)*('Data - victims'!$C$2:$C$39821="Total non-fatal casualties")*('Data - victims'!$D$2:$D$39821))+SUMPRODUCT(('Data - victims'!$A$2:$A$39821=B$4)*('Data - victims'!$B$2:$B$39821=$A43)*('Data - victims'!$C$2:$C$39821="Hospital severe")*('Data - victims'!$D$2:$D$39821))+SUMPRODUCT(('Data - victims'!$A$2:$A$39821=B$4)*('Data - victims'!$B$2:$B$39821=$A43)*('Data - victims'!$C$2:$C$39821="Hospital slight")*('Data - victims'!$D$2:$D$39821))+SUMPRODUCT(('Data - victims'!$A$2:$A$39821=B$4)*('Data - victims'!$B$2:$B$39821=$A43)*('Data - victims'!$C$2:$C$39821="First aid")*('Data - victims'!$D$2:$D$39821))+SUMPRODUCT(('Data - victims'!$A$2:$A$39821=B$4)*('Data - victims'!$B$2:$B$39821=$A43)*('Data - victims'!$C$2:$C$39821="Precautionary checks")*('Data - victims'!$D$2:$D$39821))),IF($B$3="Total casualties requiring hospital treatment",IF(SUMPRODUCT(('Data - victims'!$A$2:$A$39821=B$4)*('Data - victims'!$B$2:$B$39821=$A43)*('Data - victims'!$C$2:$C$39821="Total casualties requiring hospital treatment")*('Data - victims'!$D$2:$D$39821))+SUMPRODUCT(('Data - victims'!$A$2:$A$39821=B$4)*('Data - victims'!$B$2:$B$39821=$A43)*('Data - victims'!$C$2:$C$39821="Hospital severe")*('Data - victims'!$D$2:$D$39821))+SUMPRODUCT(('Data - victims'!$A$2:$A$39821=B$4)*('Data - victims'!$B$2:$B$39821=$A43)*('Data - victims'!$C$2:$C$39821="Hospital slight")*('Data - victims'!$D$2:$D$39821))=0,"..",SUMPRODUCT(('Data - victims'!$A$2:$A$39821=B$4)*('Data - victims'!$B$2:$B$39821=$A43)*('Data - victims'!$C$2:$C$39821="Total casualties requiring hospital treatment")*('Data - victims'!$D$2:$D$39821))+SUMPRODUCT(('Data - victims'!$A$2:$A$39821=B$4)*('Data - victims'!$B$2:$B$39821=$A43)*('Data - victims'!$C$2:$C$39821="Hospital severe")*('Data - victims'!$D$2:$D$39821))+SUMPRODUCT(('Data - victims'!$A$2:$A$39821=B$4)*('Data - victims'!$B$2:$B$39821=$A43)*('Data - victims'!$C$2:$C$39821="Hospital slight")*('Data - victims'!$D$2:$D$39821))),IF(SUMPRODUCT(('Data - victims'!$A$2:$A$39821=B$4)*('Data - victims'!$B$2:$B$39821=$A43)*('Data - victims'!$C$2:$C$39821=$B$3)*('Data - victims'!$D$2:$D$39821))=0,"..",SUMPRODUCT(('Data - victims'!$A$2:$A$39821=B$4)*('Data - victims'!$B$2:$B$39821=$A43)*('Data - victims'!$C$2:$C$39821=$B$3)*('Data - victims'!$D$2:$D$39821)))))</f>
        <v>243</v>
      </c>
      <c r="C43" s="63" cm="1">
        <f t="array" ref="C43">IF($B$3="Total non-fatal casualties",IF(SUMPRODUCT(('Data - victims'!$A$2:$A$39821=C$4)*('Data - victims'!$B$2:$B$39821=$A43)*('Data - victims'!$C$2:$C$39821="Total non-fatal casualties")*('Data - victims'!$D$2:$D$39821))+SUMPRODUCT(('Data - victims'!$A$2:$A$39821=C$4)*('Data - victims'!$B$2:$B$39821=$A43)*('Data - victims'!$C$2:$C$39821="Hospital severe")*('Data - victims'!$D$2:$D$39821))+SUMPRODUCT(('Data - victims'!$A$2:$A$39821=C$4)*('Data - victims'!$B$2:$B$39821=$A43)*('Data - victims'!$C$2:$C$39821="Hospital slight")*('Data - victims'!$D$2:$D$39821))+SUMPRODUCT(('Data - victims'!$A$2:$A$39821=C$4)*('Data - victims'!$B$2:$B$39821=$A43)*('Data - victims'!$C$2:$C$39821="First aid")*('Data - victims'!$D$2:$D$39821))+SUMPRODUCT(('Data - victims'!$A$2:$A$39821=C$4)*('Data - victims'!$B$2:$B$39821=$A43)*('Data - victims'!$C$2:$C$39821="Precautionary checks")*('Data - victims'!$D$2:$D$39821))=0,"..",SUMPRODUCT(('Data - victims'!$A$2:$A$39821=C$4)*('Data - victims'!$B$2:$B$39821=$A43)*('Data - victims'!$C$2:$C$39821="Total non-fatal casualties")*('Data - victims'!$D$2:$D$39821))+SUMPRODUCT(('Data - victims'!$A$2:$A$39821=C$4)*('Data - victims'!$B$2:$B$39821=$A43)*('Data - victims'!$C$2:$C$39821="Hospital severe")*('Data - victims'!$D$2:$D$39821))+SUMPRODUCT(('Data - victims'!$A$2:$A$39821=C$4)*('Data - victims'!$B$2:$B$39821=$A43)*('Data - victims'!$C$2:$C$39821="Hospital slight")*('Data - victims'!$D$2:$D$39821))+SUMPRODUCT(('Data - victims'!$A$2:$A$39821=C$4)*('Data - victims'!$B$2:$B$39821=$A43)*('Data - victims'!$C$2:$C$39821="First aid")*('Data - victims'!$D$2:$D$39821))+SUMPRODUCT(('Data - victims'!$A$2:$A$39821=C$4)*('Data - victims'!$B$2:$B$39821=$A43)*('Data - victims'!$C$2:$C$39821="Precautionary checks")*('Data - victims'!$D$2:$D$39821))),IF($B$3="Total casualties requiring hospital treatment",IF(SUMPRODUCT(('Data - victims'!$A$2:$A$39821=C$4)*('Data - victims'!$B$2:$B$39821=$A43)*('Data - victims'!$C$2:$C$39821="Total casualties requiring hospital treatment")*('Data - victims'!$D$2:$D$39821))+SUMPRODUCT(('Data - victims'!$A$2:$A$39821=C$4)*('Data - victims'!$B$2:$B$39821=$A43)*('Data - victims'!$C$2:$C$39821="Hospital severe")*('Data - victims'!$D$2:$D$39821))+SUMPRODUCT(('Data - victims'!$A$2:$A$39821=C$4)*('Data - victims'!$B$2:$B$39821=$A43)*('Data - victims'!$C$2:$C$39821="Hospital slight")*('Data - victims'!$D$2:$D$39821))=0,"..",SUMPRODUCT(('Data - victims'!$A$2:$A$39821=C$4)*('Data - victims'!$B$2:$B$39821=$A43)*('Data - victims'!$C$2:$C$39821="Total casualties requiring hospital treatment")*('Data - victims'!$D$2:$D$39821))+SUMPRODUCT(('Data - victims'!$A$2:$A$39821=C$4)*('Data - victims'!$B$2:$B$39821=$A43)*('Data - victims'!$C$2:$C$39821="Hospital severe")*('Data - victims'!$D$2:$D$39821))+SUMPRODUCT(('Data - victims'!$A$2:$A$39821=C$4)*('Data - victims'!$B$2:$B$39821=$A43)*('Data - victims'!$C$2:$C$39821="Hospital slight")*('Data - victims'!$D$2:$D$39821))),IF(SUMPRODUCT(('Data - victims'!$A$2:$A$39821=C$4)*('Data - victims'!$B$2:$B$39821=$A43)*('Data - victims'!$C$2:$C$39821=$B$3)*('Data - victims'!$D$2:$D$39821))=0,"..",SUMPRODUCT(('Data - victims'!$A$2:$A$39821=C$4)*('Data - victims'!$B$2:$B$39821=$A43)*('Data - victims'!$C$2:$C$39821=$B$3)*('Data - victims'!$D$2:$D$39821)))))</f>
        <v>27</v>
      </c>
      <c r="D43" s="63" cm="1">
        <f t="array" ref="D43">IF($B$3="Total non-fatal casualties",IF(SUMPRODUCT(('Data - victims'!$A$2:$A$39821=D$4)*('Data - victims'!$B$2:$B$39821=$A43)*('Data - victims'!$C$2:$C$39821="Total non-fatal casualties")*('Data - victims'!$D$2:$D$39821))+SUMPRODUCT(('Data - victims'!$A$2:$A$39821=D$4)*('Data - victims'!$B$2:$B$39821=$A43)*('Data - victims'!$C$2:$C$39821="Hospital severe")*('Data - victims'!$D$2:$D$39821))+SUMPRODUCT(('Data - victims'!$A$2:$A$39821=D$4)*('Data - victims'!$B$2:$B$39821=$A43)*('Data - victims'!$C$2:$C$39821="Hospital slight")*('Data - victims'!$D$2:$D$39821))+SUMPRODUCT(('Data - victims'!$A$2:$A$39821=D$4)*('Data - victims'!$B$2:$B$39821=$A43)*('Data - victims'!$C$2:$C$39821="First aid")*('Data - victims'!$D$2:$D$39821))+SUMPRODUCT(('Data - victims'!$A$2:$A$39821=D$4)*('Data - victims'!$B$2:$B$39821=$A43)*('Data - victims'!$C$2:$C$39821="Precautionary checks")*('Data - victims'!$D$2:$D$39821))=0,"..",SUMPRODUCT(('Data - victims'!$A$2:$A$39821=D$4)*('Data - victims'!$B$2:$B$39821=$A43)*('Data - victims'!$C$2:$C$39821="Total non-fatal casualties")*('Data - victims'!$D$2:$D$39821))+SUMPRODUCT(('Data - victims'!$A$2:$A$39821=D$4)*('Data - victims'!$B$2:$B$39821=$A43)*('Data - victims'!$C$2:$C$39821="Hospital severe")*('Data - victims'!$D$2:$D$39821))+SUMPRODUCT(('Data - victims'!$A$2:$A$39821=D$4)*('Data - victims'!$B$2:$B$39821=$A43)*('Data - victims'!$C$2:$C$39821="Hospital slight")*('Data - victims'!$D$2:$D$39821))+SUMPRODUCT(('Data - victims'!$A$2:$A$39821=D$4)*('Data - victims'!$B$2:$B$39821=$A43)*('Data - victims'!$C$2:$C$39821="First aid")*('Data - victims'!$D$2:$D$39821))+SUMPRODUCT(('Data - victims'!$A$2:$A$39821=D$4)*('Data - victims'!$B$2:$B$39821=$A43)*('Data - victims'!$C$2:$C$39821="Precautionary checks")*('Data - victims'!$D$2:$D$39821))),IF($B$3="Total casualties requiring hospital treatment",IF(SUMPRODUCT(('Data - victims'!$A$2:$A$39821=D$4)*('Data - victims'!$B$2:$B$39821=$A43)*('Data - victims'!$C$2:$C$39821="Total casualties requiring hospital treatment")*('Data - victims'!$D$2:$D$39821))+SUMPRODUCT(('Data - victims'!$A$2:$A$39821=D$4)*('Data - victims'!$B$2:$B$39821=$A43)*('Data - victims'!$C$2:$C$39821="Hospital severe")*('Data - victims'!$D$2:$D$39821))+SUMPRODUCT(('Data - victims'!$A$2:$A$39821=D$4)*('Data - victims'!$B$2:$B$39821=$A43)*('Data - victims'!$C$2:$C$39821="Hospital slight")*('Data - victims'!$D$2:$D$39821))=0,"..",SUMPRODUCT(('Data - victims'!$A$2:$A$39821=D$4)*('Data - victims'!$B$2:$B$39821=$A43)*('Data - victims'!$C$2:$C$39821="Total casualties requiring hospital treatment")*('Data - victims'!$D$2:$D$39821))+SUMPRODUCT(('Data - victims'!$A$2:$A$39821=D$4)*('Data - victims'!$B$2:$B$39821=$A43)*('Data - victims'!$C$2:$C$39821="Hospital severe")*('Data - victims'!$D$2:$D$39821))+SUMPRODUCT(('Data - victims'!$A$2:$A$39821=D$4)*('Data - victims'!$B$2:$B$39821=$A43)*('Data - victims'!$C$2:$C$39821="Hospital slight")*('Data - victims'!$D$2:$D$39821))),IF(SUMPRODUCT(('Data - victims'!$A$2:$A$39821=D$4)*('Data - victims'!$B$2:$B$39821=$A43)*('Data - victims'!$C$2:$C$39821=$B$3)*('Data - victims'!$D$2:$D$39821))=0,"..",SUMPRODUCT(('Data - victims'!$A$2:$A$39821=D$4)*('Data - victims'!$B$2:$B$39821=$A43)*('Data - victims'!$C$2:$C$39821=$B$3)*('Data - victims'!$D$2:$D$39821)))))</f>
        <v>16</v>
      </c>
      <c r="E43" s="63" cm="1">
        <f t="array" ref="E43">IF(SUMPRODUCT(('Data - victims'!$A$2:$A$39821=E$4)*('Data - victims'!$B$2:$B$39821=$A43)*('Data - victims'!$C$2:$C$39821=$B$3)*('Data - victims'!$D$2:$D$39821))=0,IF(OR(B43="..",C43="..",D43=".."),"..",IF(B43+C43+D43=0,"..",B43+C43+D43)),SUMPRODUCT(('Data - victims'!$A$2:$A$39821=E$4)*('Data - victims'!$B$2:$B$39821=$A43)*('Data - victims'!$C$2:$C$39821=$B$3)*('Data - victims'!$D$2:$D$39821)))</f>
        <v>286</v>
      </c>
      <c r="F43" s="68">
        <f t="shared" si="0"/>
        <v>4</v>
      </c>
      <c r="G43" s="68">
        <f t="shared" si="1"/>
        <v>5</v>
      </c>
      <c r="H43" s="68">
        <f t="shared" si="2"/>
        <v>5</v>
      </c>
      <c r="I43" s="68">
        <f t="shared" si="3"/>
        <v>4</v>
      </c>
      <c r="J43" s="62"/>
      <c r="K43" s="69" cm="1">
        <f t="array" ref="K43">IF(SUMPRODUCT(('Data - population'!$B$2:$B$2784=$A43)*('Data - population'!$C$2:$C$2784=K$4)*('Data - population'!$D$2:$D$2784)),SUMPRODUCT(('Data - population'!$B$2:$B$2784=$A43)*('Data - population'!$C$2:$C$2784=K$4)*('Data - population'!$D$2:$D$2784)),"..")</f>
        <v>56230100</v>
      </c>
      <c r="L43" s="69" cm="1">
        <f t="array" ref="L43">IF(SUMPRODUCT(('Data - population'!$B$2:$B$2784=$A43)*('Data - population'!$C$2:$C$2784=L$4)*('Data - population'!$D$2:$D$2784)),SUMPRODUCT(('Data - population'!$B$2:$B$2784=$A43)*('Data - population'!$C$2:$C$2784=L$4)*('Data - population'!$D$2:$D$2784)),"..")</f>
        <v>5411200</v>
      </c>
      <c r="M43" s="69" cm="1">
        <f t="array" ref="M43">IF(SUMPRODUCT(('Data - population'!$B$2:$B$2784=$A43)*('Data - population'!$C$2:$C$2784=M$4)*('Data - population'!$D$2:$D$2784)),SUMPRODUCT(('Data - population'!$B$2:$B$2784=$A43)*('Data - population'!$C$2:$C$2784=M$4)*('Data - population'!$D$2:$D$2784)),"..")</f>
        <v>3087700</v>
      </c>
      <c r="N43" s="69" cm="1">
        <f t="array" ref="N43">IF(SUMPRODUCT(('Data - population'!$B$2:$B$2784=$A43)*('Data - population'!$C$2:$C$2784=N$4)*('Data - population'!$D$2:$D$2784)),SUMPRODUCT(('Data - population'!$B$2:$B$2784=$A43)*('Data - population'!$C$2:$C$2784=N$4)*('Data - population'!$D$2:$D$2784)),"..")</f>
        <v>64729000</v>
      </c>
      <c r="O43" s="70">
        <f t="shared" si="4"/>
        <v>0</v>
      </c>
      <c r="P43" s="69"/>
      <c r="Q43" s="62"/>
      <c r="R43" s="62"/>
      <c r="S43" s="62"/>
      <c r="T43" s="62"/>
      <c r="U43" s="62"/>
      <c r="V43" s="62"/>
    </row>
    <row r="44" spans="1:22">
      <c r="A44" s="62" t="s">
        <v>61</v>
      </c>
      <c r="B44" s="63" cm="1">
        <f t="array" ref="B44">IF($B$3="Total non-fatal casualties",IF(SUMPRODUCT(('Data - victims'!$A$2:$A$39821=B$4)*('Data - victims'!$B$2:$B$39821=$A44)*('Data - victims'!$C$2:$C$39821="Total non-fatal casualties")*('Data - victims'!$D$2:$D$39821))+SUMPRODUCT(('Data - victims'!$A$2:$A$39821=B$4)*('Data - victims'!$B$2:$B$39821=$A44)*('Data - victims'!$C$2:$C$39821="Hospital severe")*('Data - victims'!$D$2:$D$39821))+SUMPRODUCT(('Data - victims'!$A$2:$A$39821=B$4)*('Data - victims'!$B$2:$B$39821=$A44)*('Data - victims'!$C$2:$C$39821="Hospital slight")*('Data - victims'!$D$2:$D$39821))+SUMPRODUCT(('Data - victims'!$A$2:$A$39821=B$4)*('Data - victims'!$B$2:$B$39821=$A44)*('Data - victims'!$C$2:$C$39821="First aid")*('Data - victims'!$D$2:$D$39821))+SUMPRODUCT(('Data - victims'!$A$2:$A$39821=B$4)*('Data - victims'!$B$2:$B$39821=$A44)*('Data - victims'!$C$2:$C$39821="Precautionary checks")*('Data - victims'!$D$2:$D$39821))=0,"..",SUMPRODUCT(('Data - victims'!$A$2:$A$39821=B$4)*('Data - victims'!$B$2:$B$39821=$A44)*('Data - victims'!$C$2:$C$39821="Total non-fatal casualties")*('Data - victims'!$D$2:$D$39821))+SUMPRODUCT(('Data - victims'!$A$2:$A$39821=B$4)*('Data - victims'!$B$2:$B$39821=$A44)*('Data - victims'!$C$2:$C$39821="Hospital severe")*('Data - victims'!$D$2:$D$39821))+SUMPRODUCT(('Data - victims'!$A$2:$A$39821=B$4)*('Data - victims'!$B$2:$B$39821=$A44)*('Data - victims'!$C$2:$C$39821="Hospital slight")*('Data - victims'!$D$2:$D$39821))+SUMPRODUCT(('Data - victims'!$A$2:$A$39821=B$4)*('Data - victims'!$B$2:$B$39821=$A44)*('Data - victims'!$C$2:$C$39821="First aid")*('Data - victims'!$D$2:$D$39821))+SUMPRODUCT(('Data - victims'!$A$2:$A$39821=B$4)*('Data - victims'!$B$2:$B$39821=$A44)*('Data - victims'!$C$2:$C$39821="Precautionary checks")*('Data - victims'!$D$2:$D$39821))),IF($B$3="Total casualties requiring hospital treatment",IF(SUMPRODUCT(('Data - victims'!$A$2:$A$39821=B$4)*('Data - victims'!$B$2:$B$39821=$A44)*('Data - victims'!$C$2:$C$39821="Total casualties requiring hospital treatment")*('Data - victims'!$D$2:$D$39821))+SUMPRODUCT(('Data - victims'!$A$2:$A$39821=B$4)*('Data - victims'!$B$2:$B$39821=$A44)*('Data - victims'!$C$2:$C$39821="Hospital severe")*('Data - victims'!$D$2:$D$39821))+SUMPRODUCT(('Data - victims'!$A$2:$A$39821=B$4)*('Data - victims'!$B$2:$B$39821=$A44)*('Data - victims'!$C$2:$C$39821="Hospital slight")*('Data - victims'!$D$2:$D$39821))=0,"..",SUMPRODUCT(('Data - victims'!$A$2:$A$39821=B$4)*('Data - victims'!$B$2:$B$39821=$A44)*('Data - victims'!$C$2:$C$39821="Total casualties requiring hospital treatment")*('Data - victims'!$D$2:$D$39821))+SUMPRODUCT(('Data - victims'!$A$2:$A$39821=B$4)*('Data - victims'!$B$2:$B$39821=$A44)*('Data - victims'!$C$2:$C$39821="Hospital severe")*('Data - victims'!$D$2:$D$39821))+SUMPRODUCT(('Data - victims'!$A$2:$A$39821=B$4)*('Data - victims'!$B$2:$B$39821=$A44)*('Data - victims'!$C$2:$C$39821="Hospital slight")*('Data - victims'!$D$2:$D$39821))),IF(SUMPRODUCT(('Data - victims'!$A$2:$A$39821=B$4)*('Data - victims'!$B$2:$B$39821=$A44)*('Data - victims'!$C$2:$C$39821=$B$3)*('Data - victims'!$D$2:$D$39821))=0,"..",SUMPRODUCT(('Data - victims'!$A$2:$A$39821=B$4)*('Data - victims'!$B$2:$B$39821=$A44)*('Data - victims'!$C$2:$C$39821=$B$3)*('Data - victims'!$D$2:$D$39821)))))</f>
        <v>236</v>
      </c>
      <c r="C44" s="63" cm="1">
        <f t="array" ref="C44">IF($B$3="Total non-fatal casualties",IF(SUMPRODUCT(('Data - victims'!$A$2:$A$39821=C$4)*('Data - victims'!$B$2:$B$39821=$A44)*('Data - victims'!$C$2:$C$39821="Total non-fatal casualties")*('Data - victims'!$D$2:$D$39821))+SUMPRODUCT(('Data - victims'!$A$2:$A$39821=C$4)*('Data - victims'!$B$2:$B$39821=$A44)*('Data - victims'!$C$2:$C$39821="Hospital severe")*('Data - victims'!$D$2:$D$39821))+SUMPRODUCT(('Data - victims'!$A$2:$A$39821=C$4)*('Data - victims'!$B$2:$B$39821=$A44)*('Data - victims'!$C$2:$C$39821="Hospital slight")*('Data - victims'!$D$2:$D$39821))+SUMPRODUCT(('Data - victims'!$A$2:$A$39821=C$4)*('Data - victims'!$B$2:$B$39821=$A44)*('Data - victims'!$C$2:$C$39821="First aid")*('Data - victims'!$D$2:$D$39821))+SUMPRODUCT(('Data - victims'!$A$2:$A$39821=C$4)*('Data - victims'!$B$2:$B$39821=$A44)*('Data - victims'!$C$2:$C$39821="Precautionary checks")*('Data - victims'!$D$2:$D$39821))=0,"..",SUMPRODUCT(('Data - victims'!$A$2:$A$39821=C$4)*('Data - victims'!$B$2:$B$39821=$A44)*('Data - victims'!$C$2:$C$39821="Total non-fatal casualties")*('Data - victims'!$D$2:$D$39821))+SUMPRODUCT(('Data - victims'!$A$2:$A$39821=C$4)*('Data - victims'!$B$2:$B$39821=$A44)*('Data - victims'!$C$2:$C$39821="Hospital severe")*('Data - victims'!$D$2:$D$39821))+SUMPRODUCT(('Data - victims'!$A$2:$A$39821=C$4)*('Data - victims'!$B$2:$B$39821=$A44)*('Data - victims'!$C$2:$C$39821="Hospital slight")*('Data - victims'!$D$2:$D$39821))+SUMPRODUCT(('Data - victims'!$A$2:$A$39821=C$4)*('Data - victims'!$B$2:$B$39821=$A44)*('Data - victims'!$C$2:$C$39821="First aid")*('Data - victims'!$D$2:$D$39821))+SUMPRODUCT(('Data - victims'!$A$2:$A$39821=C$4)*('Data - victims'!$B$2:$B$39821=$A44)*('Data - victims'!$C$2:$C$39821="Precautionary checks")*('Data - victims'!$D$2:$D$39821))),IF($B$3="Total casualties requiring hospital treatment",IF(SUMPRODUCT(('Data - victims'!$A$2:$A$39821=C$4)*('Data - victims'!$B$2:$B$39821=$A44)*('Data - victims'!$C$2:$C$39821="Total casualties requiring hospital treatment")*('Data - victims'!$D$2:$D$39821))+SUMPRODUCT(('Data - victims'!$A$2:$A$39821=C$4)*('Data - victims'!$B$2:$B$39821=$A44)*('Data - victims'!$C$2:$C$39821="Hospital severe")*('Data - victims'!$D$2:$D$39821))+SUMPRODUCT(('Data - victims'!$A$2:$A$39821=C$4)*('Data - victims'!$B$2:$B$39821=$A44)*('Data - victims'!$C$2:$C$39821="Hospital slight")*('Data - victims'!$D$2:$D$39821))=0,"..",SUMPRODUCT(('Data - victims'!$A$2:$A$39821=C$4)*('Data - victims'!$B$2:$B$39821=$A44)*('Data - victims'!$C$2:$C$39821="Total casualties requiring hospital treatment")*('Data - victims'!$D$2:$D$39821))+SUMPRODUCT(('Data - victims'!$A$2:$A$39821=C$4)*('Data - victims'!$B$2:$B$39821=$A44)*('Data - victims'!$C$2:$C$39821="Hospital severe")*('Data - victims'!$D$2:$D$39821))+SUMPRODUCT(('Data - victims'!$A$2:$A$39821=C$4)*('Data - victims'!$B$2:$B$39821=$A44)*('Data - victims'!$C$2:$C$39821="Hospital slight")*('Data - victims'!$D$2:$D$39821))),IF(SUMPRODUCT(('Data - victims'!$A$2:$A$39821=C$4)*('Data - victims'!$B$2:$B$39821=$A44)*('Data - victims'!$C$2:$C$39821=$B$3)*('Data - victims'!$D$2:$D$39821))=0,"..",SUMPRODUCT(('Data - victims'!$A$2:$A$39821=C$4)*('Data - victims'!$B$2:$B$39821=$A44)*('Data - victims'!$C$2:$C$39821=$B$3)*('Data - victims'!$D$2:$D$39821)))))</f>
        <v>52</v>
      </c>
      <c r="D44" s="63" cm="1">
        <f t="array" ref="D44">IF($B$3="Total non-fatal casualties",IF(SUMPRODUCT(('Data - victims'!$A$2:$A$39821=D$4)*('Data - victims'!$B$2:$B$39821=$A44)*('Data - victims'!$C$2:$C$39821="Total non-fatal casualties")*('Data - victims'!$D$2:$D$39821))+SUMPRODUCT(('Data - victims'!$A$2:$A$39821=D$4)*('Data - victims'!$B$2:$B$39821=$A44)*('Data - victims'!$C$2:$C$39821="Hospital severe")*('Data - victims'!$D$2:$D$39821))+SUMPRODUCT(('Data - victims'!$A$2:$A$39821=D$4)*('Data - victims'!$B$2:$B$39821=$A44)*('Data - victims'!$C$2:$C$39821="Hospital slight")*('Data - victims'!$D$2:$D$39821))+SUMPRODUCT(('Data - victims'!$A$2:$A$39821=D$4)*('Data - victims'!$B$2:$B$39821=$A44)*('Data - victims'!$C$2:$C$39821="First aid")*('Data - victims'!$D$2:$D$39821))+SUMPRODUCT(('Data - victims'!$A$2:$A$39821=D$4)*('Data - victims'!$B$2:$B$39821=$A44)*('Data - victims'!$C$2:$C$39821="Precautionary checks")*('Data - victims'!$D$2:$D$39821))=0,"..",SUMPRODUCT(('Data - victims'!$A$2:$A$39821=D$4)*('Data - victims'!$B$2:$B$39821=$A44)*('Data - victims'!$C$2:$C$39821="Total non-fatal casualties")*('Data - victims'!$D$2:$D$39821))+SUMPRODUCT(('Data - victims'!$A$2:$A$39821=D$4)*('Data - victims'!$B$2:$B$39821=$A44)*('Data - victims'!$C$2:$C$39821="Hospital severe")*('Data - victims'!$D$2:$D$39821))+SUMPRODUCT(('Data - victims'!$A$2:$A$39821=D$4)*('Data - victims'!$B$2:$B$39821=$A44)*('Data - victims'!$C$2:$C$39821="Hospital slight")*('Data - victims'!$D$2:$D$39821))+SUMPRODUCT(('Data - victims'!$A$2:$A$39821=D$4)*('Data - victims'!$B$2:$B$39821=$A44)*('Data - victims'!$C$2:$C$39821="First aid")*('Data - victims'!$D$2:$D$39821))+SUMPRODUCT(('Data - victims'!$A$2:$A$39821=D$4)*('Data - victims'!$B$2:$B$39821=$A44)*('Data - victims'!$C$2:$C$39821="Precautionary checks")*('Data - victims'!$D$2:$D$39821))),IF($B$3="Total casualties requiring hospital treatment",IF(SUMPRODUCT(('Data - victims'!$A$2:$A$39821=D$4)*('Data - victims'!$B$2:$B$39821=$A44)*('Data - victims'!$C$2:$C$39821="Total casualties requiring hospital treatment")*('Data - victims'!$D$2:$D$39821))+SUMPRODUCT(('Data - victims'!$A$2:$A$39821=D$4)*('Data - victims'!$B$2:$B$39821=$A44)*('Data - victims'!$C$2:$C$39821="Hospital severe")*('Data - victims'!$D$2:$D$39821))+SUMPRODUCT(('Data - victims'!$A$2:$A$39821=D$4)*('Data - victims'!$B$2:$B$39821=$A44)*('Data - victims'!$C$2:$C$39821="Hospital slight")*('Data - victims'!$D$2:$D$39821))=0,"..",SUMPRODUCT(('Data - victims'!$A$2:$A$39821=D$4)*('Data - victims'!$B$2:$B$39821=$A44)*('Data - victims'!$C$2:$C$39821="Total casualties requiring hospital treatment")*('Data - victims'!$D$2:$D$39821))+SUMPRODUCT(('Data - victims'!$A$2:$A$39821=D$4)*('Data - victims'!$B$2:$B$39821=$A44)*('Data - victims'!$C$2:$C$39821="Hospital severe")*('Data - victims'!$D$2:$D$39821))+SUMPRODUCT(('Data - victims'!$A$2:$A$39821=D$4)*('Data - victims'!$B$2:$B$39821=$A44)*('Data - victims'!$C$2:$C$39821="Hospital slight")*('Data - victims'!$D$2:$D$39821))),IF(SUMPRODUCT(('Data - victims'!$A$2:$A$39821=D$4)*('Data - victims'!$B$2:$B$39821=$A44)*('Data - victims'!$C$2:$C$39821=$B$3)*('Data - victims'!$D$2:$D$39821))=0,"..",SUMPRODUCT(('Data - victims'!$A$2:$A$39821=D$4)*('Data - victims'!$B$2:$B$39821=$A44)*('Data - victims'!$C$2:$C$39821=$B$3)*('Data - victims'!$D$2:$D$39821)))))</f>
        <v>21</v>
      </c>
      <c r="E44" s="63" cm="1">
        <f t="array" ref="E44">IF(SUMPRODUCT(('Data - victims'!$A$2:$A$39821=E$4)*('Data - victims'!$B$2:$B$39821=$A44)*('Data - victims'!$C$2:$C$39821=$B$3)*('Data - victims'!$D$2:$D$39821))=0,IF(OR(B44="..",C44="..",D44=".."),"..",IF(B44+C44+D44=0,"..",B44+C44+D44)),SUMPRODUCT(('Data - victims'!$A$2:$A$39821=E$4)*('Data - victims'!$B$2:$B$39821=$A44)*('Data - victims'!$C$2:$C$39821=$B$3)*('Data - victims'!$D$2:$D$39821)))</f>
        <v>309</v>
      </c>
      <c r="F44" s="68">
        <f t="shared" si="0"/>
        <v>4</v>
      </c>
      <c r="G44" s="68">
        <f t="shared" si="1"/>
        <v>10</v>
      </c>
      <c r="H44" s="68">
        <f t="shared" si="2"/>
        <v>7</v>
      </c>
      <c r="I44" s="68">
        <f t="shared" si="3"/>
        <v>5</v>
      </c>
      <c r="J44" s="62"/>
      <c r="K44" s="69" cm="1">
        <f t="array" ref="K44">IF(SUMPRODUCT(('Data - population'!$B$2:$B$2784=$A44)*('Data - population'!$C$2:$C$2784=K$4)*('Data - population'!$D$2:$D$2784)),SUMPRODUCT(('Data - population'!$B$2:$B$2784=$A44)*('Data - population'!$C$2:$C$2784=K$4)*('Data - population'!$D$2:$D$2784)),"..")</f>
        <v>56326000</v>
      </c>
      <c r="L44" s="69" cm="1">
        <f t="array" ref="L44">IF(SUMPRODUCT(('Data - population'!$B$2:$B$2784=$A44)*('Data - population'!$C$2:$C$2784=L$4)*('Data - population'!$D$2:$D$2784)),SUMPRODUCT(('Data - population'!$B$2:$B$2784=$A44)*('Data - population'!$C$2:$C$2784=L$4)*('Data - population'!$D$2:$D$2784)),"..")</f>
        <v>5408900</v>
      </c>
      <c r="M44" s="69" cm="1">
        <f t="array" ref="M44">IF(SUMPRODUCT(('Data - population'!$B$2:$B$2784=$A44)*('Data - population'!$C$2:$C$2784=M$4)*('Data - population'!$D$2:$D$2784)),SUMPRODUCT(('Data - population'!$B$2:$B$2784=$A44)*('Data - population'!$C$2:$C$2784=M$4)*('Data - population'!$D$2:$D$2784)),"..")</f>
        <v>3104500</v>
      </c>
      <c r="N44" s="69" cm="1">
        <f t="array" ref="N44">IF(SUMPRODUCT(('Data - population'!$B$2:$B$2784=$A44)*('Data - population'!$C$2:$C$2784=N$4)*('Data - population'!$D$2:$D$2784)),SUMPRODUCT(('Data - population'!$B$2:$B$2784=$A44)*('Data - population'!$C$2:$C$2784=N$4)*('Data - population'!$D$2:$D$2784)),"..")</f>
        <v>64839300</v>
      </c>
      <c r="O44" s="70">
        <f t="shared" si="4"/>
        <v>100</v>
      </c>
      <c r="P44" s="69"/>
      <c r="Q44" s="62"/>
      <c r="R44" s="62"/>
      <c r="S44" s="62"/>
      <c r="T44" s="62"/>
      <c r="U44" s="62"/>
      <c r="V44" s="62"/>
    </row>
    <row r="45" spans="1:22">
      <c r="A45" s="62" t="s">
        <v>62</v>
      </c>
      <c r="B45" s="63" cm="1">
        <f t="array" ref="B45">IF($B$3="Total non-fatal casualties",IF(SUMPRODUCT(('Data - victims'!$A$2:$A$39821=B$4)*('Data - victims'!$B$2:$B$39821=$A45)*('Data - victims'!$C$2:$C$39821="Total non-fatal casualties")*('Data - victims'!$D$2:$D$39821))+SUMPRODUCT(('Data - victims'!$A$2:$A$39821=B$4)*('Data - victims'!$B$2:$B$39821=$A45)*('Data - victims'!$C$2:$C$39821="Hospital severe")*('Data - victims'!$D$2:$D$39821))+SUMPRODUCT(('Data - victims'!$A$2:$A$39821=B$4)*('Data - victims'!$B$2:$B$39821=$A45)*('Data - victims'!$C$2:$C$39821="Hospital slight")*('Data - victims'!$D$2:$D$39821))+SUMPRODUCT(('Data - victims'!$A$2:$A$39821=B$4)*('Data - victims'!$B$2:$B$39821=$A45)*('Data - victims'!$C$2:$C$39821="First aid")*('Data - victims'!$D$2:$D$39821))+SUMPRODUCT(('Data - victims'!$A$2:$A$39821=B$4)*('Data - victims'!$B$2:$B$39821=$A45)*('Data - victims'!$C$2:$C$39821="Precautionary checks")*('Data - victims'!$D$2:$D$39821))=0,"..",SUMPRODUCT(('Data - victims'!$A$2:$A$39821=B$4)*('Data - victims'!$B$2:$B$39821=$A45)*('Data - victims'!$C$2:$C$39821="Total non-fatal casualties")*('Data - victims'!$D$2:$D$39821))+SUMPRODUCT(('Data - victims'!$A$2:$A$39821=B$4)*('Data - victims'!$B$2:$B$39821=$A45)*('Data - victims'!$C$2:$C$39821="Hospital severe")*('Data - victims'!$D$2:$D$39821))+SUMPRODUCT(('Data - victims'!$A$2:$A$39821=B$4)*('Data - victims'!$B$2:$B$39821=$A45)*('Data - victims'!$C$2:$C$39821="Hospital slight")*('Data - victims'!$D$2:$D$39821))+SUMPRODUCT(('Data - victims'!$A$2:$A$39821=B$4)*('Data - victims'!$B$2:$B$39821=$A45)*('Data - victims'!$C$2:$C$39821="First aid")*('Data - victims'!$D$2:$D$39821))+SUMPRODUCT(('Data - victims'!$A$2:$A$39821=B$4)*('Data - victims'!$B$2:$B$39821=$A45)*('Data - victims'!$C$2:$C$39821="Precautionary checks")*('Data - victims'!$D$2:$D$39821))),IF($B$3="Total casualties requiring hospital treatment",IF(SUMPRODUCT(('Data - victims'!$A$2:$A$39821=B$4)*('Data - victims'!$B$2:$B$39821=$A45)*('Data - victims'!$C$2:$C$39821="Total casualties requiring hospital treatment")*('Data - victims'!$D$2:$D$39821))+SUMPRODUCT(('Data - victims'!$A$2:$A$39821=B$4)*('Data - victims'!$B$2:$B$39821=$A45)*('Data - victims'!$C$2:$C$39821="Hospital severe")*('Data - victims'!$D$2:$D$39821))+SUMPRODUCT(('Data - victims'!$A$2:$A$39821=B$4)*('Data - victims'!$B$2:$B$39821=$A45)*('Data - victims'!$C$2:$C$39821="Hospital slight")*('Data - victims'!$D$2:$D$39821))=0,"..",SUMPRODUCT(('Data - victims'!$A$2:$A$39821=B$4)*('Data - victims'!$B$2:$B$39821=$A45)*('Data - victims'!$C$2:$C$39821="Total casualties requiring hospital treatment")*('Data - victims'!$D$2:$D$39821))+SUMPRODUCT(('Data - victims'!$A$2:$A$39821=B$4)*('Data - victims'!$B$2:$B$39821=$A45)*('Data - victims'!$C$2:$C$39821="Hospital severe")*('Data - victims'!$D$2:$D$39821))+SUMPRODUCT(('Data - victims'!$A$2:$A$39821=B$4)*('Data - victims'!$B$2:$B$39821=$A45)*('Data - victims'!$C$2:$C$39821="Hospital slight")*('Data - victims'!$D$2:$D$39821))),IF(SUMPRODUCT(('Data - victims'!$A$2:$A$39821=B$4)*('Data - victims'!$B$2:$B$39821=$A45)*('Data - victims'!$C$2:$C$39821=$B$3)*('Data - victims'!$D$2:$D$39821))=0,"..",SUMPRODUCT(('Data - victims'!$A$2:$A$39821=B$4)*('Data - victims'!$B$2:$B$39821=$A45)*('Data - victims'!$C$2:$C$39821=$B$3)*('Data - victims'!$D$2:$D$39821)))))</f>
        <v>274</v>
      </c>
      <c r="C45" s="63" cm="1">
        <f t="array" ref="C45">IF($B$3="Total non-fatal casualties",IF(SUMPRODUCT(('Data - victims'!$A$2:$A$39821=C$4)*('Data - victims'!$B$2:$B$39821=$A45)*('Data - victims'!$C$2:$C$39821="Total non-fatal casualties")*('Data - victims'!$D$2:$D$39821))+SUMPRODUCT(('Data - victims'!$A$2:$A$39821=C$4)*('Data - victims'!$B$2:$B$39821=$A45)*('Data - victims'!$C$2:$C$39821="Hospital severe")*('Data - victims'!$D$2:$D$39821))+SUMPRODUCT(('Data - victims'!$A$2:$A$39821=C$4)*('Data - victims'!$B$2:$B$39821=$A45)*('Data - victims'!$C$2:$C$39821="Hospital slight")*('Data - victims'!$D$2:$D$39821))+SUMPRODUCT(('Data - victims'!$A$2:$A$39821=C$4)*('Data - victims'!$B$2:$B$39821=$A45)*('Data - victims'!$C$2:$C$39821="First aid")*('Data - victims'!$D$2:$D$39821))+SUMPRODUCT(('Data - victims'!$A$2:$A$39821=C$4)*('Data - victims'!$B$2:$B$39821=$A45)*('Data - victims'!$C$2:$C$39821="Precautionary checks")*('Data - victims'!$D$2:$D$39821))=0,"..",SUMPRODUCT(('Data - victims'!$A$2:$A$39821=C$4)*('Data - victims'!$B$2:$B$39821=$A45)*('Data - victims'!$C$2:$C$39821="Total non-fatal casualties")*('Data - victims'!$D$2:$D$39821))+SUMPRODUCT(('Data - victims'!$A$2:$A$39821=C$4)*('Data - victims'!$B$2:$B$39821=$A45)*('Data - victims'!$C$2:$C$39821="Hospital severe")*('Data - victims'!$D$2:$D$39821))+SUMPRODUCT(('Data - victims'!$A$2:$A$39821=C$4)*('Data - victims'!$B$2:$B$39821=$A45)*('Data - victims'!$C$2:$C$39821="Hospital slight")*('Data - victims'!$D$2:$D$39821))+SUMPRODUCT(('Data - victims'!$A$2:$A$39821=C$4)*('Data - victims'!$B$2:$B$39821=$A45)*('Data - victims'!$C$2:$C$39821="First aid")*('Data - victims'!$D$2:$D$39821))+SUMPRODUCT(('Data - victims'!$A$2:$A$39821=C$4)*('Data - victims'!$B$2:$B$39821=$A45)*('Data - victims'!$C$2:$C$39821="Precautionary checks")*('Data - victims'!$D$2:$D$39821))),IF($B$3="Total casualties requiring hospital treatment",IF(SUMPRODUCT(('Data - victims'!$A$2:$A$39821=C$4)*('Data - victims'!$B$2:$B$39821=$A45)*('Data - victims'!$C$2:$C$39821="Total casualties requiring hospital treatment")*('Data - victims'!$D$2:$D$39821))+SUMPRODUCT(('Data - victims'!$A$2:$A$39821=C$4)*('Data - victims'!$B$2:$B$39821=$A45)*('Data - victims'!$C$2:$C$39821="Hospital severe")*('Data - victims'!$D$2:$D$39821))+SUMPRODUCT(('Data - victims'!$A$2:$A$39821=C$4)*('Data - victims'!$B$2:$B$39821=$A45)*('Data - victims'!$C$2:$C$39821="Hospital slight")*('Data - victims'!$D$2:$D$39821))=0,"..",SUMPRODUCT(('Data - victims'!$A$2:$A$39821=C$4)*('Data - victims'!$B$2:$B$39821=$A45)*('Data - victims'!$C$2:$C$39821="Total casualties requiring hospital treatment")*('Data - victims'!$D$2:$D$39821))+SUMPRODUCT(('Data - victims'!$A$2:$A$39821=C$4)*('Data - victims'!$B$2:$B$39821=$A45)*('Data - victims'!$C$2:$C$39821="Hospital severe")*('Data - victims'!$D$2:$D$39821))+SUMPRODUCT(('Data - victims'!$A$2:$A$39821=C$4)*('Data - victims'!$B$2:$B$39821=$A45)*('Data - victims'!$C$2:$C$39821="Hospital slight")*('Data - victims'!$D$2:$D$39821))),IF(SUMPRODUCT(('Data - victims'!$A$2:$A$39821=C$4)*('Data - victims'!$B$2:$B$39821=$A45)*('Data - victims'!$C$2:$C$39821=$B$3)*('Data - victims'!$D$2:$D$39821))=0,"..",SUMPRODUCT(('Data - victims'!$A$2:$A$39821=C$4)*('Data - victims'!$B$2:$B$39821=$A45)*('Data - victims'!$C$2:$C$39821=$B$3)*('Data - victims'!$D$2:$D$39821)))))</f>
        <v>40</v>
      </c>
      <c r="D45" s="63" cm="1">
        <f t="array" ref="D45">IF($B$3="Total non-fatal casualties",IF(SUMPRODUCT(('Data - victims'!$A$2:$A$39821=D$4)*('Data - victims'!$B$2:$B$39821=$A45)*('Data - victims'!$C$2:$C$39821="Total non-fatal casualties")*('Data - victims'!$D$2:$D$39821))+SUMPRODUCT(('Data - victims'!$A$2:$A$39821=D$4)*('Data - victims'!$B$2:$B$39821=$A45)*('Data - victims'!$C$2:$C$39821="Hospital severe")*('Data - victims'!$D$2:$D$39821))+SUMPRODUCT(('Data - victims'!$A$2:$A$39821=D$4)*('Data - victims'!$B$2:$B$39821=$A45)*('Data - victims'!$C$2:$C$39821="Hospital slight")*('Data - victims'!$D$2:$D$39821))+SUMPRODUCT(('Data - victims'!$A$2:$A$39821=D$4)*('Data - victims'!$B$2:$B$39821=$A45)*('Data - victims'!$C$2:$C$39821="First aid")*('Data - victims'!$D$2:$D$39821))+SUMPRODUCT(('Data - victims'!$A$2:$A$39821=D$4)*('Data - victims'!$B$2:$B$39821=$A45)*('Data - victims'!$C$2:$C$39821="Precautionary checks")*('Data - victims'!$D$2:$D$39821))=0,"..",SUMPRODUCT(('Data - victims'!$A$2:$A$39821=D$4)*('Data - victims'!$B$2:$B$39821=$A45)*('Data - victims'!$C$2:$C$39821="Total non-fatal casualties")*('Data - victims'!$D$2:$D$39821))+SUMPRODUCT(('Data - victims'!$A$2:$A$39821=D$4)*('Data - victims'!$B$2:$B$39821=$A45)*('Data - victims'!$C$2:$C$39821="Hospital severe")*('Data - victims'!$D$2:$D$39821))+SUMPRODUCT(('Data - victims'!$A$2:$A$39821=D$4)*('Data - victims'!$B$2:$B$39821=$A45)*('Data - victims'!$C$2:$C$39821="Hospital slight")*('Data - victims'!$D$2:$D$39821))+SUMPRODUCT(('Data - victims'!$A$2:$A$39821=D$4)*('Data - victims'!$B$2:$B$39821=$A45)*('Data - victims'!$C$2:$C$39821="First aid")*('Data - victims'!$D$2:$D$39821))+SUMPRODUCT(('Data - victims'!$A$2:$A$39821=D$4)*('Data - victims'!$B$2:$B$39821=$A45)*('Data - victims'!$C$2:$C$39821="Precautionary checks")*('Data - victims'!$D$2:$D$39821))),IF($B$3="Total casualties requiring hospital treatment",IF(SUMPRODUCT(('Data - victims'!$A$2:$A$39821=D$4)*('Data - victims'!$B$2:$B$39821=$A45)*('Data - victims'!$C$2:$C$39821="Total casualties requiring hospital treatment")*('Data - victims'!$D$2:$D$39821))+SUMPRODUCT(('Data - victims'!$A$2:$A$39821=D$4)*('Data - victims'!$B$2:$B$39821=$A45)*('Data - victims'!$C$2:$C$39821="Hospital severe")*('Data - victims'!$D$2:$D$39821))+SUMPRODUCT(('Data - victims'!$A$2:$A$39821=D$4)*('Data - victims'!$B$2:$B$39821=$A45)*('Data - victims'!$C$2:$C$39821="Hospital slight")*('Data - victims'!$D$2:$D$39821))=0,"..",SUMPRODUCT(('Data - victims'!$A$2:$A$39821=D$4)*('Data - victims'!$B$2:$B$39821=$A45)*('Data - victims'!$C$2:$C$39821="Total casualties requiring hospital treatment")*('Data - victims'!$D$2:$D$39821))+SUMPRODUCT(('Data - victims'!$A$2:$A$39821=D$4)*('Data - victims'!$B$2:$B$39821=$A45)*('Data - victims'!$C$2:$C$39821="Hospital severe")*('Data - victims'!$D$2:$D$39821))+SUMPRODUCT(('Data - victims'!$A$2:$A$39821=D$4)*('Data - victims'!$B$2:$B$39821=$A45)*('Data - victims'!$C$2:$C$39821="Hospital slight")*('Data - victims'!$D$2:$D$39821))),IF(SUMPRODUCT(('Data - victims'!$A$2:$A$39821=D$4)*('Data - victims'!$B$2:$B$39821=$A45)*('Data - victims'!$C$2:$C$39821=$B$3)*('Data - victims'!$D$2:$D$39821))=0,"..",SUMPRODUCT(('Data - victims'!$A$2:$A$39821=D$4)*('Data - victims'!$B$2:$B$39821=$A45)*('Data - victims'!$C$2:$C$39821=$B$3)*('Data - victims'!$D$2:$D$39821)))))</f>
        <v>21</v>
      </c>
      <c r="E45" s="63" cm="1">
        <f t="array" ref="E45">IF(SUMPRODUCT(('Data - victims'!$A$2:$A$39821=E$4)*('Data - victims'!$B$2:$B$39821=$A45)*('Data - victims'!$C$2:$C$39821=$B$3)*('Data - victims'!$D$2:$D$39821))=0,IF(OR(B45="..",C45="..",D45=".."),"..",IF(B45+C45+D45=0,"..",B45+C45+D45)),SUMPRODUCT(('Data - victims'!$A$2:$A$39821=E$4)*('Data - victims'!$B$2:$B$39821=$A45)*('Data - victims'!$C$2:$C$39821=$B$3)*('Data - victims'!$D$2:$D$39821)))</f>
        <v>335</v>
      </c>
      <c r="F45" s="68">
        <f t="shared" si="0"/>
        <v>5</v>
      </c>
      <c r="G45" s="68">
        <f t="shared" si="1"/>
        <v>7</v>
      </c>
      <c r="H45" s="68">
        <f t="shared" si="2"/>
        <v>7</v>
      </c>
      <c r="I45" s="68">
        <f t="shared" si="3"/>
        <v>5</v>
      </c>
      <c r="J45" s="62"/>
      <c r="K45" s="64" cm="1">
        <f t="array" ref="K45">IF(SUMPRODUCT(('Data - population'!$B$2:$B$2784=$A45)*('Data - population'!$C$2:$C$2784=K$4)*('Data - population'!$D$2:$D$2784)),SUMPRODUCT(('Data - population'!$B$2:$B$2784=$A45)*('Data - population'!$C$2:$C$2784=K$4)*('Data - population'!$D$2:$D$2784)),"..")</f>
        <v>56554900</v>
      </c>
      <c r="L45" s="64" cm="1">
        <f t="array" ref="L45">IF(SUMPRODUCT(('Data - population'!$B$2:$B$2784=$A45)*('Data - population'!$C$2:$C$2784=L$4)*('Data - population'!$D$2:$D$2784)),SUMPRODUCT(('Data - population'!$B$2:$B$2784=$A45)*('Data - population'!$C$2:$C$2784=L$4)*('Data - population'!$D$2:$D$2784)),"..")</f>
        <v>5412900</v>
      </c>
      <c r="M45" s="64" cm="1">
        <f t="array" ref="M45">IF(SUMPRODUCT(('Data - population'!$B$2:$B$2784=$A45)*('Data - population'!$C$2:$C$2784=M$4)*('Data - population'!$D$2:$D$2784)),SUMPRODUCT(('Data - population'!$B$2:$B$2784=$A45)*('Data - population'!$C$2:$C$2784=M$4)*('Data - population'!$D$2:$D$2784)),"..")</f>
        <v>3105600</v>
      </c>
      <c r="N45" s="64" cm="1">
        <f t="array" ref="N45">IF(SUMPRODUCT(('Data - population'!$B$2:$B$2784=$A45)*('Data - population'!$C$2:$C$2784=N$4)*('Data - population'!$D$2:$D$2784)),SUMPRODUCT(('Data - population'!$B$2:$B$2784=$A45)*('Data - population'!$C$2:$C$2784=N$4)*('Data - population'!$D$2:$D$2784)),"..")</f>
        <v>65073400</v>
      </c>
      <c r="O45" s="70">
        <f t="shared" si="4"/>
        <v>0</v>
      </c>
      <c r="P45" s="62"/>
      <c r="Q45" s="62"/>
      <c r="R45" s="62"/>
      <c r="S45" s="62"/>
      <c r="T45" s="62"/>
      <c r="U45" s="62"/>
      <c r="V45" s="62"/>
    </row>
    <row r="46" spans="1:22">
      <c r="A46" s="62" t="s">
        <v>63</v>
      </c>
      <c r="B46" s="63" cm="1">
        <f t="array" ref="B46">IF($B$3="Total non-fatal casualties",IF(SUMPRODUCT(('Data - victims'!$A$2:$A$39821=B$4)*('Data - victims'!$B$2:$B$39821=$A46)*('Data - victims'!$C$2:$C$39821="Total non-fatal casualties")*('Data - victims'!$D$2:$D$39821))+SUMPRODUCT(('Data - victims'!$A$2:$A$39821=B$4)*('Data - victims'!$B$2:$B$39821=$A46)*('Data - victims'!$C$2:$C$39821="Hospital severe")*('Data - victims'!$D$2:$D$39821))+SUMPRODUCT(('Data - victims'!$A$2:$A$39821=B$4)*('Data - victims'!$B$2:$B$39821=$A46)*('Data - victims'!$C$2:$C$39821="Hospital slight")*('Data - victims'!$D$2:$D$39821))+SUMPRODUCT(('Data - victims'!$A$2:$A$39821=B$4)*('Data - victims'!$B$2:$B$39821=$A46)*('Data - victims'!$C$2:$C$39821="First aid")*('Data - victims'!$D$2:$D$39821))+SUMPRODUCT(('Data - victims'!$A$2:$A$39821=B$4)*('Data - victims'!$B$2:$B$39821=$A46)*('Data - victims'!$C$2:$C$39821="Precautionary checks")*('Data - victims'!$D$2:$D$39821))=0,"..",SUMPRODUCT(('Data - victims'!$A$2:$A$39821=B$4)*('Data - victims'!$B$2:$B$39821=$A46)*('Data - victims'!$C$2:$C$39821="Total non-fatal casualties")*('Data - victims'!$D$2:$D$39821))+SUMPRODUCT(('Data - victims'!$A$2:$A$39821=B$4)*('Data - victims'!$B$2:$B$39821=$A46)*('Data - victims'!$C$2:$C$39821="Hospital severe")*('Data - victims'!$D$2:$D$39821))+SUMPRODUCT(('Data - victims'!$A$2:$A$39821=B$4)*('Data - victims'!$B$2:$B$39821=$A46)*('Data - victims'!$C$2:$C$39821="Hospital slight")*('Data - victims'!$D$2:$D$39821))+SUMPRODUCT(('Data - victims'!$A$2:$A$39821=B$4)*('Data - victims'!$B$2:$B$39821=$A46)*('Data - victims'!$C$2:$C$39821="First aid")*('Data - victims'!$D$2:$D$39821))+SUMPRODUCT(('Data - victims'!$A$2:$A$39821=B$4)*('Data - victims'!$B$2:$B$39821=$A46)*('Data - victims'!$C$2:$C$39821="Precautionary checks")*('Data - victims'!$D$2:$D$39821))),IF($B$3="Total casualties requiring hospital treatment",IF(SUMPRODUCT(('Data - victims'!$A$2:$A$39821=B$4)*('Data - victims'!$B$2:$B$39821=$A46)*('Data - victims'!$C$2:$C$39821="Total casualties requiring hospital treatment")*('Data - victims'!$D$2:$D$39821))+SUMPRODUCT(('Data - victims'!$A$2:$A$39821=B$4)*('Data - victims'!$B$2:$B$39821=$A46)*('Data - victims'!$C$2:$C$39821="Hospital severe")*('Data - victims'!$D$2:$D$39821))+SUMPRODUCT(('Data - victims'!$A$2:$A$39821=B$4)*('Data - victims'!$B$2:$B$39821=$A46)*('Data - victims'!$C$2:$C$39821="Hospital slight")*('Data - victims'!$D$2:$D$39821))=0,"..",SUMPRODUCT(('Data - victims'!$A$2:$A$39821=B$4)*('Data - victims'!$B$2:$B$39821=$A46)*('Data - victims'!$C$2:$C$39821="Total casualties requiring hospital treatment")*('Data - victims'!$D$2:$D$39821))+SUMPRODUCT(('Data - victims'!$A$2:$A$39821=B$4)*('Data - victims'!$B$2:$B$39821=$A46)*('Data - victims'!$C$2:$C$39821="Hospital severe")*('Data - victims'!$D$2:$D$39821))+SUMPRODUCT(('Data - victims'!$A$2:$A$39821=B$4)*('Data - victims'!$B$2:$B$39821=$A46)*('Data - victims'!$C$2:$C$39821="Hospital slight")*('Data - victims'!$D$2:$D$39821))),IF(SUMPRODUCT(('Data - victims'!$A$2:$A$39821=B$4)*('Data - victims'!$B$2:$B$39821=$A46)*('Data - victims'!$C$2:$C$39821=$B$3)*('Data - victims'!$D$2:$D$39821))=0,"..",SUMPRODUCT(('Data - victims'!$A$2:$A$39821=B$4)*('Data - victims'!$B$2:$B$39821=$A46)*('Data - victims'!$C$2:$C$39821=$B$3)*('Data - victims'!$D$2:$D$39821)))))</f>
        <v>267</v>
      </c>
      <c r="C46" s="63" cm="1">
        <f t="array" ref="C46">IF($B$3="Total non-fatal casualties",IF(SUMPRODUCT(('Data - victims'!$A$2:$A$39821=C$4)*('Data - victims'!$B$2:$B$39821=$A46)*('Data - victims'!$C$2:$C$39821="Total non-fatal casualties")*('Data - victims'!$D$2:$D$39821))+SUMPRODUCT(('Data - victims'!$A$2:$A$39821=C$4)*('Data - victims'!$B$2:$B$39821=$A46)*('Data - victims'!$C$2:$C$39821="Hospital severe")*('Data - victims'!$D$2:$D$39821))+SUMPRODUCT(('Data - victims'!$A$2:$A$39821=C$4)*('Data - victims'!$B$2:$B$39821=$A46)*('Data - victims'!$C$2:$C$39821="Hospital slight")*('Data - victims'!$D$2:$D$39821))+SUMPRODUCT(('Data - victims'!$A$2:$A$39821=C$4)*('Data - victims'!$B$2:$B$39821=$A46)*('Data - victims'!$C$2:$C$39821="First aid")*('Data - victims'!$D$2:$D$39821))+SUMPRODUCT(('Data - victims'!$A$2:$A$39821=C$4)*('Data - victims'!$B$2:$B$39821=$A46)*('Data - victims'!$C$2:$C$39821="Precautionary checks")*('Data - victims'!$D$2:$D$39821))=0,"..",SUMPRODUCT(('Data - victims'!$A$2:$A$39821=C$4)*('Data - victims'!$B$2:$B$39821=$A46)*('Data - victims'!$C$2:$C$39821="Total non-fatal casualties")*('Data - victims'!$D$2:$D$39821))+SUMPRODUCT(('Data - victims'!$A$2:$A$39821=C$4)*('Data - victims'!$B$2:$B$39821=$A46)*('Data - victims'!$C$2:$C$39821="Hospital severe")*('Data - victims'!$D$2:$D$39821))+SUMPRODUCT(('Data - victims'!$A$2:$A$39821=C$4)*('Data - victims'!$B$2:$B$39821=$A46)*('Data - victims'!$C$2:$C$39821="Hospital slight")*('Data - victims'!$D$2:$D$39821))+SUMPRODUCT(('Data - victims'!$A$2:$A$39821=C$4)*('Data - victims'!$B$2:$B$39821=$A46)*('Data - victims'!$C$2:$C$39821="First aid")*('Data - victims'!$D$2:$D$39821))+SUMPRODUCT(('Data - victims'!$A$2:$A$39821=C$4)*('Data - victims'!$B$2:$B$39821=$A46)*('Data - victims'!$C$2:$C$39821="Precautionary checks")*('Data - victims'!$D$2:$D$39821))),IF($B$3="Total casualties requiring hospital treatment",IF(SUMPRODUCT(('Data - victims'!$A$2:$A$39821=C$4)*('Data - victims'!$B$2:$B$39821=$A46)*('Data - victims'!$C$2:$C$39821="Total casualties requiring hospital treatment")*('Data - victims'!$D$2:$D$39821))+SUMPRODUCT(('Data - victims'!$A$2:$A$39821=C$4)*('Data - victims'!$B$2:$B$39821=$A46)*('Data - victims'!$C$2:$C$39821="Hospital severe")*('Data - victims'!$D$2:$D$39821))+SUMPRODUCT(('Data - victims'!$A$2:$A$39821=C$4)*('Data - victims'!$B$2:$B$39821=$A46)*('Data - victims'!$C$2:$C$39821="Hospital slight")*('Data - victims'!$D$2:$D$39821))=0,"..",SUMPRODUCT(('Data - victims'!$A$2:$A$39821=C$4)*('Data - victims'!$B$2:$B$39821=$A46)*('Data - victims'!$C$2:$C$39821="Total casualties requiring hospital treatment")*('Data - victims'!$D$2:$D$39821))+SUMPRODUCT(('Data - victims'!$A$2:$A$39821=C$4)*('Data - victims'!$B$2:$B$39821=$A46)*('Data - victims'!$C$2:$C$39821="Hospital severe")*('Data - victims'!$D$2:$D$39821))+SUMPRODUCT(('Data - victims'!$A$2:$A$39821=C$4)*('Data - victims'!$B$2:$B$39821=$A46)*('Data - victims'!$C$2:$C$39821="Hospital slight")*('Data - victims'!$D$2:$D$39821))),IF(SUMPRODUCT(('Data - victims'!$A$2:$A$39821=C$4)*('Data - victims'!$B$2:$B$39821=$A46)*('Data - victims'!$C$2:$C$39821=$B$3)*('Data - victims'!$D$2:$D$39821))=0,"..",SUMPRODUCT(('Data - victims'!$A$2:$A$39821=C$4)*('Data - victims'!$B$2:$B$39821=$A46)*('Data - victims'!$C$2:$C$39821=$B$3)*('Data - victims'!$D$2:$D$39821)))))</f>
        <v>43</v>
      </c>
      <c r="D46" s="63" cm="1">
        <f t="array" ref="D46">IF($B$3="Total non-fatal casualties",IF(SUMPRODUCT(('Data - victims'!$A$2:$A$39821=D$4)*('Data - victims'!$B$2:$B$39821=$A46)*('Data - victims'!$C$2:$C$39821="Total non-fatal casualties")*('Data - victims'!$D$2:$D$39821))+SUMPRODUCT(('Data - victims'!$A$2:$A$39821=D$4)*('Data - victims'!$B$2:$B$39821=$A46)*('Data - victims'!$C$2:$C$39821="Hospital severe")*('Data - victims'!$D$2:$D$39821))+SUMPRODUCT(('Data - victims'!$A$2:$A$39821=D$4)*('Data - victims'!$B$2:$B$39821=$A46)*('Data - victims'!$C$2:$C$39821="Hospital slight")*('Data - victims'!$D$2:$D$39821))+SUMPRODUCT(('Data - victims'!$A$2:$A$39821=D$4)*('Data - victims'!$B$2:$B$39821=$A46)*('Data - victims'!$C$2:$C$39821="First aid")*('Data - victims'!$D$2:$D$39821))+SUMPRODUCT(('Data - victims'!$A$2:$A$39821=D$4)*('Data - victims'!$B$2:$B$39821=$A46)*('Data - victims'!$C$2:$C$39821="Precautionary checks")*('Data - victims'!$D$2:$D$39821))=0,"..",SUMPRODUCT(('Data - victims'!$A$2:$A$39821=D$4)*('Data - victims'!$B$2:$B$39821=$A46)*('Data - victims'!$C$2:$C$39821="Total non-fatal casualties")*('Data - victims'!$D$2:$D$39821))+SUMPRODUCT(('Data - victims'!$A$2:$A$39821=D$4)*('Data - victims'!$B$2:$B$39821=$A46)*('Data - victims'!$C$2:$C$39821="Hospital severe")*('Data - victims'!$D$2:$D$39821))+SUMPRODUCT(('Data - victims'!$A$2:$A$39821=D$4)*('Data - victims'!$B$2:$B$39821=$A46)*('Data - victims'!$C$2:$C$39821="Hospital slight")*('Data - victims'!$D$2:$D$39821))+SUMPRODUCT(('Data - victims'!$A$2:$A$39821=D$4)*('Data - victims'!$B$2:$B$39821=$A46)*('Data - victims'!$C$2:$C$39821="First aid")*('Data - victims'!$D$2:$D$39821))+SUMPRODUCT(('Data - victims'!$A$2:$A$39821=D$4)*('Data - victims'!$B$2:$B$39821=$A46)*('Data - victims'!$C$2:$C$39821="Precautionary checks")*('Data - victims'!$D$2:$D$39821))),IF($B$3="Total casualties requiring hospital treatment",IF(SUMPRODUCT(('Data - victims'!$A$2:$A$39821=D$4)*('Data - victims'!$B$2:$B$39821=$A46)*('Data - victims'!$C$2:$C$39821="Total casualties requiring hospital treatment")*('Data - victims'!$D$2:$D$39821))+SUMPRODUCT(('Data - victims'!$A$2:$A$39821=D$4)*('Data - victims'!$B$2:$B$39821=$A46)*('Data - victims'!$C$2:$C$39821="Hospital severe")*('Data - victims'!$D$2:$D$39821))+SUMPRODUCT(('Data - victims'!$A$2:$A$39821=D$4)*('Data - victims'!$B$2:$B$39821=$A46)*('Data - victims'!$C$2:$C$39821="Hospital slight")*('Data - victims'!$D$2:$D$39821))=0,"..",SUMPRODUCT(('Data - victims'!$A$2:$A$39821=D$4)*('Data - victims'!$B$2:$B$39821=$A46)*('Data - victims'!$C$2:$C$39821="Total casualties requiring hospital treatment")*('Data - victims'!$D$2:$D$39821))+SUMPRODUCT(('Data - victims'!$A$2:$A$39821=D$4)*('Data - victims'!$B$2:$B$39821=$A46)*('Data - victims'!$C$2:$C$39821="Hospital severe")*('Data - victims'!$D$2:$D$39821))+SUMPRODUCT(('Data - victims'!$A$2:$A$39821=D$4)*('Data - victims'!$B$2:$B$39821=$A46)*('Data - victims'!$C$2:$C$39821="Hospital slight")*('Data - victims'!$D$2:$D$39821))),IF(SUMPRODUCT(('Data - victims'!$A$2:$A$39821=D$4)*('Data - victims'!$B$2:$B$39821=$A46)*('Data - victims'!$C$2:$C$39821=$B$3)*('Data - victims'!$D$2:$D$39821))=0,"..",SUMPRODUCT(('Data - victims'!$A$2:$A$39821=D$4)*('Data - victims'!$B$2:$B$39821=$A46)*('Data - victims'!$C$2:$C$39821=$B$3)*('Data - victims'!$D$2:$D$39821)))))</f>
        <v>14</v>
      </c>
      <c r="E46" s="63" cm="1">
        <f t="array" ref="E46">IF(SUMPRODUCT(('Data - victims'!$A$2:$A$39821=E$4)*('Data - victims'!$B$2:$B$39821=$A46)*('Data - victims'!$C$2:$C$39821=$B$3)*('Data - victims'!$D$2:$D$39821))=0,IF(OR(B46="..",C46="..",D46=".."),"..",IF(B46+C46+D46=0,"..",B46+C46+D46)),SUMPRODUCT(('Data - victims'!$A$2:$A$39821=E$4)*('Data - victims'!$B$2:$B$39821=$A46)*('Data - victims'!$C$2:$C$39821=$B$3)*('Data - victims'!$D$2:$D$39821)))</f>
        <v>324</v>
      </c>
      <c r="F46" s="68">
        <f t="shared" si="0"/>
        <v>5</v>
      </c>
      <c r="G46" s="68">
        <f t="shared" si="1"/>
        <v>8</v>
      </c>
      <c r="H46" s="68">
        <f t="shared" si="2"/>
        <v>4</v>
      </c>
      <c r="I46" s="68">
        <f t="shared" si="3"/>
        <v>5</v>
      </c>
      <c r="J46" s="62"/>
      <c r="K46" s="64" cm="1">
        <f t="array" ref="K46">IF(SUMPRODUCT(('Data - population'!$B$2:$B$2784=$A46)*('Data - population'!$C$2:$C$2784=K$4)*('Data - population'!$D$2:$D$2784)),SUMPRODUCT(('Data - population'!$B$2:$B$2784=$A46)*('Data - population'!$C$2:$C$2784=K$4)*('Data - population'!$D$2:$D$2784)),"..")</f>
        <v>57144400</v>
      </c>
      <c r="L46" s="64" cm="1">
        <f t="array" ref="L46">IF(SUMPRODUCT(('Data - population'!$B$2:$B$2784=$A46)*('Data - population'!$C$2:$C$2784=L$4)*('Data - population'!$D$2:$D$2784)),SUMPRODUCT(('Data - population'!$B$2:$B$2784=$A46)*('Data - population'!$C$2:$C$2784=L$4)*('Data - population'!$D$2:$D$2784)),"..")</f>
        <v>5447000</v>
      </c>
      <c r="M46" s="64" cm="1">
        <f t="array" ref="M46">IF(SUMPRODUCT(('Data - population'!$B$2:$B$2784=$A46)*('Data - population'!$C$2:$C$2784=M$4)*('Data - population'!$D$2:$D$2784)),SUMPRODUCT(('Data - population'!$B$2:$B$2784=$A46)*('Data - population'!$C$2:$C$2784=M$4)*('Data - population'!$D$2:$D$2784)),"..")</f>
        <v>3134200</v>
      </c>
      <c r="N46" s="64" cm="1">
        <f t="array" ref="N46">IF(SUMPRODUCT(('Data - population'!$B$2:$B$2784=$A46)*('Data - population'!$C$2:$C$2784=N$4)*('Data - population'!$D$2:$D$2784)),SUMPRODUCT(('Data - population'!$B$2:$B$2784=$A46)*('Data - population'!$C$2:$C$2784=N$4)*('Data - population'!$D$2:$D$2784)),"..")</f>
        <v>65725600</v>
      </c>
      <c r="O46" s="70">
        <f t="shared" si="4"/>
        <v>0</v>
      </c>
      <c r="P46" s="62"/>
      <c r="Q46" s="62"/>
      <c r="R46" s="62"/>
      <c r="S46" s="62"/>
      <c r="T46" s="62"/>
      <c r="U46" s="62"/>
      <c r="V46" s="62"/>
    </row>
    <row r="47" spans="1:22">
      <c r="A47" s="62" t="s">
        <v>64</v>
      </c>
      <c r="B47" s="63" cm="1">
        <f t="array" ref="B47">IF($B$3="Total non-fatal casualties",IF(SUMPRODUCT(('Data - victims'!$A$2:$A$39821=B$4)*('Data - victims'!$B$2:$B$39821=$A47)*('Data - victims'!$C$2:$C$39821="Total non-fatal casualties")*('Data - victims'!$D$2:$D$39821))+SUMPRODUCT(('Data - victims'!$A$2:$A$39821=B$4)*('Data - victims'!$B$2:$B$39821=$A47)*('Data - victims'!$C$2:$C$39821="Hospital severe")*('Data - victims'!$D$2:$D$39821))+SUMPRODUCT(('Data - victims'!$A$2:$A$39821=B$4)*('Data - victims'!$B$2:$B$39821=$A47)*('Data - victims'!$C$2:$C$39821="Hospital slight")*('Data - victims'!$D$2:$D$39821))+SUMPRODUCT(('Data - victims'!$A$2:$A$39821=B$4)*('Data - victims'!$B$2:$B$39821=$A47)*('Data - victims'!$C$2:$C$39821="First aid")*('Data - victims'!$D$2:$D$39821))+SUMPRODUCT(('Data - victims'!$A$2:$A$39821=B$4)*('Data - victims'!$B$2:$B$39821=$A47)*('Data - victims'!$C$2:$C$39821="Precautionary checks")*('Data - victims'!$D$2:$D$39821))=0,"..",SUMPRODUCT(('Data - victims'!$A$2:$A$39821=B$4)*('Data - victims'!$B$2:$B$39821=$A47)*('Data - victims'!$C$2:$C$39821="Total non-fatal casualties")*('Data - victims'!$D$2:$D$39821))+SUMPRODUCT(('Data - victims'!$A$2:$A$39821=B$4)*('Data - victims'!$B$2:$B$39821=$A47)*('Data - victims'!$C$2:$C$39821="Hospital severe")*('Data - victims'!$D$2:$D$39821))+SUMPRODUCT(('Data - victims'!$A$2:$A$39821=B$4)*('Data - victims'!$B$2:$B$39821=$A47)*('Data - victims'!$C$2:$C$39821="Hospital slight")*('Data - victims'!$D$2:$D$39821))+SUMPRODUCT(('Data - victims'!$A$2:$A$39821=B$4)*('Data - victims'!$B$2:$B$39821=$A47)*('Data - victims'!$C$2:$C$39821="First aid")*('Data - victims'!$D$2:$D$39821))+SUMPRODUCT(('Data - victims'!$A$2:$A$39821=B$4)*('Data - victims'!$B$2:$B$39821=$A47)*('Data - victims'!$C$2:$C$39821="Precautionary checks")*('Data - victims'!$D$2:$D$39821))),IF($B$3="Total casualties requiring hospital treatment",IF(SUMPRODUCT(('Data - victims'!$A$2:$A$39821=B$4)*('Data - victims'!$B$2:$B$39821=$A47)*('Data - victims'!$C$2:$C$39821="Total casualties requiring hospital treatment")*('Data - victims'!$D$2:$D$39821))+SUMPRODUCT(('Data - victims'!$A$2:$A$39821=B$4)*('Data - victims'!$B$2:$B$39821=$A47)*('Data - victims'!$C$2:$C$39821="Hospital severe")*('Data - victims'!$D$2:$D$39821))+SUMPRODUCT(('Data - victims'!$A$2:$A$39821=B$4)*('Data - victims'!$B$2:$B$39821=$A47)*('Data - victims'!$C$2:$C$39821="Hospital slight")*('Data - victims'!$D$2:$D$39821))=0,"..",SUMPRODUCT(('Data - victims'!$A$2:$A$39821=B$4)*('Data - victims'!$B$2:$B$39821=$A47)*('Data - victims'!$C$2:$C$39821="Total casualties requiring hospital treatment")*('Data - victims'!$D$2:$D$39821))+SUMPRODUCT(('Data - victims'!$A$2:$A$39821=B$4)*('Data - victims'!$B$2:$B$39821=$A47)*('Data - victims'!$C$2:$C$39821="Hospital severe")*('Data - victims'!$D$2:$D$39821))+SUMPRODUCT(('Data - victims'!$A$2:$A$39821=B$4)*('Data - victims'!$B$2:$B$39821=$A47)*('Data - victims'!$C$2:$C$39821="Hospital slight")*('Data - victims'!$D$2:$D$39821))),IF(SUMPRODUCT(('Data - victims'!$A$2:$A$39821=B$4)*('Data - victims'!$B$2:$B$39821=$A47)*('Data - victims'!$C$2:$C$39821=$B$3)*('Data - victims'!$D$2:$D$39821))=0,"..",SUMPRODUCT(('Data - victims'!$A$2:$A$39821=B$4)*('Data - victims'!$B$2:$B$39821=$A47)*('Data - victims'!$C$2:$C$39821=$B$3)*('Data - victims'!$D$2:$D$39821)))))</f>
        <v>250</v>
      </c>
      <c r="C47" s="63" cm="1">
        <f t="array" ref="C47">IF($B$3="Total non-fatal casualties",IF(SUMPRODUCT(('Data - victims'!$A$2:$A$39821=C$4)*('Data - victims'!$B$2:$B$39821=$A47)*('Data - victims'!$C$2:$C$39821="Total non-fatal casualties")*('Data - victims'!$D$2:$D$39821))+SUMPRODUCT(('Data - victims'!$A$2:$A$39821=C$4)*('Data - victims'!$B$2:$B$39821=$A47)*('Data - victims'!$C$2:$C$39821="Hospital severe")*('Data - victims'!$D$2:$D$39821))+SUMPRODUCT(('Data - victims'!$A$2:$A$39821=C$4)*('Data - victims'!$B$2:$B$39821=$A47)*('Data - victims'!$C$2:$C$39821="Hospital slight")*('Data - victims'!$D$2:$D$39821))+SUMPRODUCT(('Data - victims'!$A$2:$A$39821=C$4)*('Data - victims'!$B$2:$B$39821=$A47)*('Data - victims'!$C$2:$C$39821="First aid")*('Data - victims'!$D$2:$D$39821))+SUMPRODUCT(('Data - victims'!$A$2:$A$39821=C$4)*('Data - victims'!$B$2:$B$39821=$A47)*('Data - victims'!$C$2:$C$39821="Precautionary checks")*('Data - victims'!$D$2:$D$39821))=0,"..",SUMPRODUCT(('Data - victims'!$A$2:$A$39821=C$4)*('Data - victims'!$B$2:$B$39821=$A47)*('Data - victims'!$C$2:$C$39821="Total non-fatal casualties")*('Data - victims'!$D$2:$D$39821))+SUMPRODUCT(('Data - victims'!$A$2:$A$39821=C$4)*('Data - victims'!$B$2:$B$39821=$A47)*('Data - victims'!$C$2:$C$39821="Hospital severe")*('Data - victims'!$D$2:$D$39821))+SUMPRODUCT(('Data - victims'!$A$2:$A$39821=C$4)*('Data - victims'!$B$2:$B$39821=$A47)*('Data - victims'!$C$2:$C$39821="Hospital slight")*('Data - victims'!$D$2:$D$39821))+SUMPRODUCT(('Data - victims'!$A$2:$A$39821=C$4)*('Data - victims'!$B$2:$B$39821=$A47)*('Data - victims'!$C$2:$C$39821="First aid")*('Data - victims'!$D$2:$D$39821))+SUMPRODUCT(('Data - victims'!$A$2:$A$39821=C$4)*('Data - victims'!$B$2:$B$39821=$A47)*('Data - victims'!$C$2:$C$39821="Precautionary checks")*('Data - victims'!$D$2:$D$39821))),IF($B$3="Total casualties requiring hospital treatment",IF(SUMPRODUCT(('Data - victims'!$A$2:$A$39821=C$4)*('Data - victims'!$B$2:$B$39821=$A47)*('Data - victims'!$C$2:$C$39821="Total casualties requiring hospital treatment")*('Data - victims'!$D$2:$D$39821))+SUMPRODUCT(('Data - victims'!$A$2:$A$39821=C$4)*('Data - victims'!$B$2:$B$39821=$A47)*('Data - victims'!$C$2:$C$39821="Hospital severe")*('Data - victims'!$D$2:$D$39821))+SUMPRODUCT(('Data - victims'!$A$2:$A$39821=C$4)*('Data - victims'!$B$2:$B$39821=$A47)*('Data - victims'!$C$2:$C$39821="Hospital slight")*('Data - victims'!$D$2:$D$39821))=0,"..",SUMPRODUCT(('Data - victims'!$A$2:$A$39821=C$4)*('Data - victims'!$B$2:$B$39821=$A47)*('Data - victims'!$C$2:$C$39821="Total casualties requiring hospital treatment")*('Data - victims'!$D$2:$D$39821))+SUMPRODUCT(('Data - victims'!$A$2:$A$39821=C$4)*('Data - victims'!$B$2:$B$39821=$A47)*('Data - victims'!$C$2:$C$39821="Hospital severe")*('Data - victims'!$D$2:$D$39821))+SUMPRODUCT(('Data - victims'!$A$2:$A$39821=C$4)*('Data - victims'!$B$2:$B$39821=$A47)*('Data - victims'!$C$2:$C$39821="Hospital slight")*('Data - victims'!$D$2:$D$39821))),IF(SUMPRODUCT(('Data - victims'!$A$2:$A$39821=C$4)*('Data - victims'!$B$2:$B$39821=$A47)*('Data - victims'!$C$2:$C$39821=$B$3)*('Data - victims'!$D$2:$D$39821))=0,"..",SUMPRODUCT(('Data - victims'!$A$2:$A$39821=C$4)*('Data - victims'!$B$2:$B$39821=$A47)*('Data - victims'!$C$2:$C$39821=$B$3)*('Data - victims'!$D$2:$D$39821)))))</f>
        <v>42</v>
      </c>
      <c r="D47" s="63" cm="1">
        <f t="array" ref="D47">IF($B$3="Total non-fatal casualties",IF(SUMPRODUCT(('Data - victims'!$A$2:$A$39821=D$4)*('Data - victims'!$B$2:$B$39821=$A47)*('Data - victims'!$C$2:$C$39821="Total non-fatal casualties")*('Data - victims'!$D$2:$D$39821))+SUMPRODUCT(('Data - victims'!$A$2:$A$39821=D$4)*('Data - victims'!$B$2:$B$39821=$A47)*('Data - victims'!$C$2:$C$39821="Hospital severe")*('Data - victims'!$D$2:$D$39821))+SUMPRODUCT(('Data - victims'!$A$2:$A$39821=D$4)*('Data - victims'!$B$2:$B$39821=$A47)*('Data - victims'!$C$2:$C$39821="Hospital slight")*('Data - victims'!$D$2:$D$39821))+SUMPRODUCT(('Data - victims'!$A$2:$A$39821=D$4)*('Data - victims'!$B$2:$B$39821=$A47)*('Data - victims'!$C$2:$C$39821="First aid")*('Data - victims'!$D$2:$D$39821))+SUMPRODUCT(('Data - victims'!$A$2:$A$39821=D$4)*('Data - victims'!$B$2:$B$39821=$A47)*('Data - victims'!$C$2:$C$39821="Precautionary checks")*('Data - victims'!$D$2:$D$39821))=0,"..",SUMPRODUCT(('Data - victims'!$A$2:$A$39821=D$4)*('Data - victims'!$B$2:$B$39821=$A47)*('Data - victims'!$C$2:$C$39821="Total non-fatal casualties")*('Data - victims'!$D$2:$D$39821))+SUMPRODUCT(('Data - victims'!$A$2:$A$39821=D$4)*('Data - victims'!$B$2:$B$39821=$A47)*('Data - victims'!$C$2:$C$39821="Hospital severe")*('Data - victims'!$D$2:$D$39821))+SUMPRODUCT(('Data - victims'!$A$2:$A$39821=D$4)*('Data - victims'!$B$2:$B$39821=$A47)*('Data - victims'!$C$2:$C$39821="Hospital slight")*('Data - victims'!$D$2:$D$39821))+SUMPRODUCT(('Data - victims'!$A$2:$A$39821=D$4)*('Data - victims'!$B$2:$B$39821=$A47)*('Data - victims'!$C$2:$C$39821="First aid")*('Data - victims'!$D$2:$D$39821))+SUMPRODUCT(('Data - victims'!$A$2:$A$39821=D$4)*('Data - victims'!$B$2:$B$39821=$A47)*('Data - victims'!$C$2:$C$39821="Precautionary checks")*('Data - victims'!$D$2:$D$39821))),IF($B$3="Total casualties requiring hospital treatment",IF(SUMPRODUCT(('Data - victims'!$A$2:$A$39821=D$4)*('Data - victims'!$B$2:$B$39821=$A47)*('Data - victims'!$C$2:$C$39821="Total casualties requiring hospital treatment")*('Data - victims'!$D$2:$D$39821))+SUMPRODUCT(('Data - victims'!$A$2:$A$39821=D$4)*('Data - victims'!$B$2:$B$39821=$A47)*('Data - victims'!$C$2:$C$39821="Hospital severe")*('Data - victims'!$D$2:$D$39821))+SUMPRODUCT(('Data - victims'!$A$2:$A$39821=D$4)*('Data - victims'!$B$2:$B$39821=$A47)*('Data - victims'!$C$2:$C$39821="Hospital slight")*('Data - victims'!$D$2:$D$39821))=0,"..",SUMPRODUCT(('Data - victims'!$A$2:$A$39821=D$4)*('Data - victims'!$B$2:$B$39821=$A47)*('Data - victims'!$C$2:$C$39821="Total casualties requiring hospital treatment")*('Data - victims'!$D$2:$D$39821))+SUMPRODUCT(('Data - victims'!$A$2:$A$39821=D$4)*('Data - victims'!$B$2:$B$39821=$A47)*('Data - victims'!$C$2:$C$39821="Hospital severe")*('Data - victims'!$D$2:$D$39821))+SUMPRODUCT(('Data - victims'!$A$2:$A$39821=D$4)*('Data - victims'!$B$2:$B$39821=$A47)*('Data - victims'!$C$2:$C$39821="Hospital slight")*('Data - victims'!$D$2:$D$39821))),IF(SUMPRODUCT(('Data - victims'!$A$2:$A$39821=D$4)*('Data - victims'!$B$2:$B$39821=$A47)*('Data - victims'!$C$2:$C$39821=$B$3)*('Data - victims'!$D$2:$D$39821))=0,"..",SUMPRODUCT(('Data - victims'!$A$2:$A$39821=D$4)*('Data - victims'!$B$2:$B$39821=$A47)*('Data - victims'!$C$2:$C$39821=$B$3)*('Data - victims'!$D$2:$D$39821)))))</f>
        <v>18</v>
      </c>
      <c r="E47" s="63" cm="1">
        <f t="array" ref="E47">IF(SUMPRODUCT(('Data - victims'!$A$2:$A$39821=E$4)*('Data - victims'!$B$2:$B$39821=$A47)*('Data - victims'!$C$2:$C$39821=$B$3)*('Data - victims'!$D$2:$D$39821))=0,IF(OR(B47="..",C47="..",D47=".."),"..",IF(B47+C47+D47=0,"..",B47+C47+D47)),SUMPRODUCT(('Data - victims'!$A$2:$A$39821=E$4)*('Data - victims'!$B$2:$B$39821=$A47)*('Data - victims'!$C$2:$C$39821=$B$3)*('Data - victims'!$D$2:$D$39821)))</f>
        <v>310</v>
      </c>
      <c r="F47" s="63">
        <f t="shared" si="0"/>
        <v>4</v>
      </c>
      <c r="G47" s="71">
        <f t="shared" si="1"/>
        <v>8</v>
      </c>
      <c r="H47" s="71">
        <f t="shared" si="2"/>
        <v>6</v>
      </c>
      <c r="I47" s="71">
        <f t="shared" si="3"/>
        <v>5</v>
      </c>
      <c r="J47" s="62"/>
      <c r="K47" s="64" cm="1">
        <f t="array" ref="K47">IF(SUMPRODUCT(('Data - population'!$B$2:$B$2784=$A47)*('Data - population'!$C$2:$C$2784=K$4)*('Data - population'!$D$2:$D$2784)),SUMPRODUCT(('Data - population'!$B$2:$B$2784=$A47)*('Data - population'!$C$2:$C$2784=K$4)*('Data - population'!$D$2:$D$2784)),"..")</f>
        <v>57932500</v>
      </c>
      <c r="L47" s="64" cm="1">
        <f t="array" ref="L47">IF(SUMPRODUCT(('Data - population'!$B$2:$B$2784=$A47)*('Data - population'!$C$2:$C$2784=L$4)*('Data - population'!$D$2:$D$2784)),SUMPRODUCT(('Data - population'!$B$2:$B$2784=$A47)*('Data - population'!$C$2:$C$2784=L$4)*('Data - population'!$D$2:$D$2784)),"..")</f>
        <v>5506000</v>
      </c>
      <c r="M47" s="64" cm="1">
        <f t="array" ref="M47">IF(SUMPRODUCT(('Data - population'!$B$2:$B$2784=$A47)*('Data - population'!$C$2:$C$2784=M$4)*('Data - population'!$D$2:$D$2784)),SUMPRODUCT(('Data - population'!$B$2:$B$2784=$A47)*('Data - population'!$C$2:$C$2784=M$4)*('Data - population'!$D$2:$D$2784)),"..")</f>
        <v>3167300</v>
      </c>
      <c r="N47" s="64" cm="1">
        <f t="array" ref="N47">IF(SUMPRODUCT(('Data - population'!$B$2:$B$2784=$A47)*('Data - population'!$C$2:$C$2784=N$4)*('Data - population'!$D$2:$D$2784)),SUMPRODUCT(('Data - population'!$B$2:$B$2784=$A47)*('Data - population'!$C$2:$C$2784=N$4)*('Data - population'!$D$2:$D$2784)),"..")</f>
        <v>66605800</v>
      </c>
      <c r="O47" s="70">
        <f t="shared" si="4"/>
        <v>0</v>
      </c>
      <c r="P47" s="62"/>
      <c r="Q47" s="62"/>
      <c r="R47" s="62"/>
      <c r="S47" s="62"/>
      <c r="T47" s="62"/>
      <c r="U47" s="62"/>
      <c r="V47" s="62"/>
    </row>
    <row r="48" spans="1:22" ht="15.75" thickBot="1">
      <c r="A48" s="111" t="s">
        <v>65</v>
      </c>
      <c r="B48" s="112" cm="1">
        <f t="array" ref="B48">IF($B$3="Total non-fatal casualties",IF(SUMPRODUCT(('Data - victims'!$A$2:$A$39821=B$4)*('Data - victims'!$B$2:$B$39821=$A48)*('Data - victims'!$C$2:$C$39821="Total non-fatal casualties")*('Data - victims'!$D$2:$D$39821))+SUMPRODUCT(('Data - victims'!$A$2:$A$39821=B$4)*('Data - victims'!$B$2:$B$39821=$A48)*('Data - victims'!$C$2:$C$39821="Hospital severe")*('Data - victims'!$D$2:$D$39821))+SUMPRODUCT(('Data - victims'!$A$2:$A$39821=B$4)*('Data - victims'!$B$2:$B$39821=$A48)*('Data - victims'!$C$2:$C$39821="Hospital slight")*('Data - victims'!$D$2:$D$39821))+SUMPRODUCT(('Data - victims'!$A$2:$A$39821=B$4)*('Data - victims'!$B$2:$B$39821=$A48)*('Data - victims'!$C$2:$C$39821="First aid")*('Data - victims'!$D$2:$D$39821))+SUMPRODUCT(('Data - victims'!$A$2:$A$39821=B$4)*('Data - victims'!$B$2:$B$39821=$A48)*('Data - victims'!$C$2:$C$39821="Precautionary checks")*('Data - victims'!$D$2:$D$39821))=0,"..",SUMPRODUCT(('Data - victims'!$A$2:$A$39821=B$4)*('Data - victims'!$B$2:$B$39821=$A48)*('Data - victims'!$C$2:$C$39821="Total non-fatal casualties")*('Data - victims'!$D$2:$D$39821))+SUMPRODUCT(('Data - victims'!$A$2:$A$39821=B$4)*('Data - victims'!$B$2:$B$39821=$A48)*('Data - victims'!$C$2:$C$39821="Hospital severe")*('Data - victims'!$D$2:$D$39821))+SUMPRODUCT(('Data - victims'!$A$2:$A$39821=B$4)*('Data - victims'!$B$2:$B$39821=$A48)*('Data - victims'!$C$2:$C$39821="Hospital slight")*('Data - victims'!$D$2:$D$39821))+SUMPRODUCT(('Data - victims'!$A$2:$A$39821=B$4)*('Data - victims'!$B$2:$B$39821=$A48)*('Data - victims'!$C$2:$C$39821="First aid")*('Data - victims'!$D$2:$D$39821))+SUMPRODUCT(('Data - victims'!$A$2:$A$39821=B$4)*('Data - victims'!$B$2:$B$39821=$A48)*('Data - victims'!$C$2:$C$39821="Precautionary checks")*('Data - victims'!$D$2:$D$39821))),IF($B$3="Total casualties requiring hospital treatment",IF(SUMPRODUCT(('Data - victims'!$A$2:$A$39821=B$4)*('Data - victims'!$B$2:$B$39821=$A48)*('Data - victims'!$C$2:$C$39821="Total casualties requiring hospital treatment")*('Data - victims'!$D$2:$D$39821))+SUMPRODUCT(('Data - victims'!$A$2:$A$39821=B$4)*('Data - victims'!$B$2:$B$39821=$A48)*('Data - victims'!$C$2:$C$39821="Hospital severe")*('Data - victims'!$D$2:$D$39821))+SUMPRODUCT(('Data - victims'!$A$2:$A$39821=B$4)*('Data - victims'!$B$2:$B$39821=$A48)*('Data - victims'!$C$2:$C$39821="Hospital slight")*('Data - victims'!$D$2:$D$39821))=0,"..",SUMPRODUCT(('Data - victims'!$A$2:$A$39821=B$4)*('Data - victims'!$B$2:$B$39821=$A48)*('Data - victims'!$C$2:$C$39821="Total casualties requiring hospital treatment")*('Data - victims'!$D$2:$D$39821))+SUMPRODUCT(('Data - victims'!$A$2:$A$39821=B$4)*('Data - victims'!$B$2:$B$39821=$A48)*('Data - victims'!$C$2:$C$39821="Hospital severe")*('Data - victims'!$D$2:$D$39821))+SUMPRODUCT(('Data - victims'!$A$2:$A$39821=B$4)*('Data - victims'!$B$2:$B$39821=$A48)*('Data - victims'!$C$2:$C$39821="Hospital slight")*('Data - victims'!$D$2:$D$39821))),IF(SUMPRODUCT(('Data - victims'!$A$2:$A$39821=B$4)*('Data - victims'!$B$2:$B$39821=$A48)*('Data - victims'!$C$2:$C$39821=$B$3)*('Data - victims'!$D$2:$D$39821))=0,"..",SUMPRODUCT(('Data - victims'!$A$2:$A$39821=B$4)*('Data - victims'!$B$2:$B$39821=$A48)*('Data - victims'!$C$2:$C$39821=$B$3)*('Data - victims'!$D$2:$D$39821)))))</f>
        <v>279</v>
      </c>
      <c r="C48" s="112" cm="1">
        <f t="array" ref="C48">IF($B$3="Total non-fatal casualties",IF(SUMPRODUCT(('Data - victims'!$A$2:$A$39821=C$4)*('Data - victims'!$B$2:$B$39821=$A48)*('Data - victims'!$C$2:$C$39821="Total non-fatal casualties")*('Data - victims'!$D$2:$D$39821))+SUMPRODUCT(('Data - victims'!$A$2:$A$39821=C$4)*('Data - victims'!$B$2:$B$39821=$A48)*('Data - victims'!$C$2:$C$39821="Hospital severe")*('Data - victims'!$D$2:$D$39821))+SUMPRODUCT(('Data - victims'!$A$2:$A$39821=C$4)*('Data - victims'!$B$2:$B$39821=$A48)*('Data - victims'!$C$2:$C$39821="Hospital slight")*('Data - victims'!$D$2:$D$39821))+SUMPRODUCT(('Data - victims'!$A$2:$A$39821=C$4)*('Data - victims'!$B$2:$B$39821=$A48)*('Data - victims'!$C$2:$C$39821="First aid")*('Data - victims'!$D$2:$D$39821))+SUMPRODUCT(('Data - victims'!$A$2:$A$39821=C$4)*('Data - victims'!$B$2:$B$39821=$A48)*('Data - victims'!$C$2:$C$39821="Precautionary checks")*('Data - victims'!$D$2:$D$39821))=0,"..",SUMPRODUCT(('Data - victims'!$A$2:$A$39821=C$4)*('Data - victims'!$B$2:$B$39821=$A48)*('Data - victims'!$C$2:$C$39821="Total non-fatal casualties")*('Data - victims'!$D$2:$D$39821))+SUMPRODUCT(('Data - victims'!$A$2:$A$39821=C$4)*('Data - victims'!$B$2:$B$39821=$A48)*('Data - victims'!$C$2:$C$39821="Hospital severe")*('Data - victims'!$D$2:$D$39821))+SUMPRODUCT(('Data - victims'!$A$2:$A$39821=C$4)*('Data - victims'!$B$2:$B$39821=$A48)*('Data - victims'!$C$2:$C$39821="Hospital slight")*('Data - victims'!$D$2:$D$39821))+SUMPRODUCT(('Data - victims'!$A$2:$A$39821=C$4)*('Data - victims'!$B$2:$B$39821=$A48)*('Data - victims'!$C$2:$C$39821="First aid")*('Data - victims'!$D$2:$D$39821))+SUMPRODUCT(('Data - victims'!$A$2:$A$39821=C$4)*('Data - victims'!$B$2:$B$39821=$A48)*('Data - victims'!$C$2:$C$39821="Precautionary checks")*('Data - victims'!$D$2:$D$39821))),IF($B$3="Total casualties requiring hospital treatment",IF(SUMPRODUCT(('Data - victims'!$A$2:$A$39821=C$4)*('Data - victims'!$B$2:$B$39821=$A48)*('Data - victims'!$C$2:$C$39821="Total casualties requiring hospital treatment")*('Data - victims'!$D$2:$D$39821))+SUMPRODUCT(('Data - victims'!$A$2:$A$39821=C$4)*('Data - victims'!$B$2:$B$39821=$A48)*('Data - victims'!$C$2:$C$39821="Hospital severe")*('Data - victims'!$D$2:$D$39821))+SUMPRODUCT(('Data - victims'!$A$2:$A$39821=C$4)*('Data - victims'!$B$2:$B$39821=$A48)*('Data - victims'!$C$2:$C$39821="Hospital slight")*('Data - victims'!$D$2:$D$39821))=0,"..",SUMPRODUCT(('Data - victims'!$A$2:$A$39821=C$4)*('Data - victims'!$B$2:$B$39821=$A48)*('Data - victims'!$C$2:$C$39821="Total casualties requiring hospital treatment")*('Data - victims'!$D$2:$D$39821))+SUMPRODUCT(('Data - victims'!$A$2:$A$39821=C$4)*('Data - victims'!$B$2:$B$39821=$A48)*('Data - victims'!$C$2:$C$39821="Hospital severe")*('Data - victims'!$D$2:$D$39821))+SUMPRODUCT(('Data - victims'!$A$2:$A$39821=C$4)*('Data - victims'!$B$2:$B$39821=$A48)*('Data - victims'!$C$2:$C$39821="Hospital slight")*('Data - victims'!$D$2:$D$39821))),IF(SUMPRODUCT(('Data - victims'!$A$2:$A$39821=C$4)*('Data - victims'!$B$2:$B$39821=$A48)*('Data - victims'!$C$2:$C$39821=$B$3)*('Data - victims'!$D$2:$D$39821))=0,"..",SUMPRODUCT(('Data - victims'!$A$2:$A$39821=C$4)*('Data - victims'!$B$2:$B$39821=$A48)*('Data - victims'!$C$2:$C$39821=$B$3)*('Data - victims'!$D$2:$D$39821)))))</f>
        <v>36</v>
      </c>
      <c r="D48" s="112" cm="1">
        <f t="array" ref="D48">IF($B$3="Total non-fatal casualties",IF(SUMPRODUCT(('Data - victims'!$A$2:$A$39821=D$4)*('Data - victims'!$B$2:$B$39821=$A48)*('Data - victims'!$C$2:$C$39821="Total non-fatal casualties")*('Data - victims'!$D$2:$D$39821))+SUMPRODUCT(('Data - victims'!$A$2:$A$39821=D$4)*('Data - victims'!$B$2:$B$39821=$A48)*('Data - victims'!$C$2:$C$39821="Hospital severe")*('Data - victims'!$D$2:$D$39821))+SUMPRODUCT(('Data - victims'!$A$2:$A$39821=D$4)*('Data - victims'!$B$2:$B$39821=$A48)*('Data - victims'!$C$2:$C$39821="Hospital slight")*('Data - victims'!$D$2:$D$39821))+SUMPRODUCT(('Data - victims'!$A$2:$A$39821=D$4)*('Data - victims'!$B$2:$B$39821=$A48)*('Data - victims'!$C$2:$C$39821="First aid")*('Data - victims'!$D$2:$D$39821))+SUMPRODUCT(('Data - victims'!$A$2:$A$39821=D$4)*('Data - victims'!$B$2:$B$39821=$A48)*('Data - victims'!$C$2:$C$39821="Precautionary checks")*('Data - victims'!$D$2:$D$39821))=0,"..",SUMPRODUCT(('Data - victims'!$A$2:$A$39821=D$4)*('Data - victims'!$B$2:$B$39821=$A48)*('Data - victims'!$C$2:$C$39821="Total non-fatal casualties")*('Data - victims'!$D$2:$D$39821))+SUMPRODUCT(('Data - victims'!$A$2:$A$39821=D$4)*('Data - victims'!$B$2:$B$39821=$A48)*('Data - victims'!$C$2:$C$39821="Hospital severe")*('Data - victims'!$D$2:$D$39821))+SUMPRODUCT(('Data - victims'!$A$2:$A$39821=D$4)*('Data - victims'!$B$2:$B$39821=$A48)*('Data - victims'!$C$2:$C$39821="Hospital slight")*('Data - victims'!$D$2:$D$39821))+SUMPRODUCT(('Data - victims'!$A$2:$A$39821=D$4)*('Data - victims'!$B$2:$B$39821=$A48)*('Data - victims'!$C$2:$C$39821="First aid")*('Data - victims'!$D$2:$D$39821))+SUMPRODUCT(('Data - victims'!$A$2:$A$39821=D$4)*('Data - victims'!$B$2:$B$39821=$A48)*('Data - victims'!$C$2:$C$39821="Precautionary checks")*('Data - victims'!$D$2:$D$39821))),IF($B$3="Total casualties requiring hospital treatment",IF(SUMPRODUCT(('Data - victims'!$A$2:$A$39821=D$4)*('Data - victims'!$B$2:$B$39821=$A48)*('Data - victims'!$C$2:$C$39821="Total casualties requiring hospital treatment")*('Data - victims'!$D$2:$D$39821))+SUMPRODUCT(('Data - victims'!$A$2:$A$39821=D$4)*('Data - victims'!$B$2:$B$39821=$A48)*('Data - victims'!$C$2:$C$39821="Hospital severe")*('Data - victims'!$D$2:$D$39821))+SUMPRODUCT(('Data - victims'!$A$2:$A$39821=D$4)*('Data - victims'!$B$2:$B$39821=$A48)*('Data - victims'!$C$2:$C$39821="Hospital slight")*('Data - victims'!$D$2:$D$39821))=0,"..",SUMPRODUCT(('Data - victims'!$A$2:$A$39821=D$4)*('Data - victims'!$B$2:$B$39821=$A48)*('Data - victims'!$C$2:$C$39821="Total casualties requiring hospital treatment")*('Data - victims'!$D$2:$D$39821))+SUMPRODUCT(('Data - victims'!$A$2:$A$39821=D$4)*('Data - victims'!$B$2:$B$39821=$A48)*('Data - victims'!$C$2:$C$39821="Hospital severe")*('Data - victims'!$D$2:$D$39821))+SUMPRODUCT(('Data - victims'!$A$2:$A$39821=D$4)*('Data - victims'!$B$2:$B$39821=$A48)*('Data - victims'!$C$2:$C$39821="Hospital slight")*('Data - victims'!$D$2:$D$39821))),IF(SUMPRODUCT(('Data - victims'!$A$2:$A$39821=D$4)*('Data - victims'!$B$2:$B$39821=$A48)*('Data - victims'!$C$2:$C$39821=$B$3)*('Data - victims'!$D$2:$D$39821))=0,"..",SUMPRODUCT(('Data - victims'!$A$2:$A$39821=D$4)*('Data - victims'!$B$2:$B$39821=$A48)*('Data - victims'!$C$2:$C$39821=$B$3)*('Data - victims'!$D$2:$D$39821)))))</f>
        <v>16</v>
      </c>
      <c r="E48" s="112" cm="1">
        <f t="array" ref="E48">IF(SUMPRODUCT(('Data - victims'!$A$2:$A$39821=E$4)*('Data - victims'!$B$2:$B$39821=$A48)*('Data - victims'!$C$2:$C$39821=$B$3)*('Data - victims'!$D$2:$D$39821))=0,IF(OR(B48="..",C48="..",D48=".."),"..",IF(B48+C48+D48=0,"..",B48+C48+D48)),SUMPRODUCT(('Data - victims'!$A$2:$A$39821=E$4)*('Data - victims'!$B$2:$B$39821=$A48)*('Data - victims'!$C$2:$C$39821=$B$3)*('Data - victims'!$D$2:$D$39821)))</f>
        <v>331</v>
      </c>
      <c r="F48" s="112">
        <f t="shared" ref="F48" si="5">IF(OR(B48="..",K48=".."),"..",ROUND(1000000*(B48/K48),0))</f>
        <v>5</v>
      </c>
      <c r="G48" s="113">
        <f t="shared" ref="G48" si="6">IF(OR(C48="..",L48=".."),"..",ROUND(1000000*(C48/L48),0))</f>
        <v>6</v>
      </c>
      <c r="H48" s="113">
        <f t="shared" ref="H48" si="7">IF(OR(D48="..",M48=".."),"..",ROUND(1000000*(D48/M48),0))</f>
        <v>5</v>
      </c>
      <c r="I48" s="113">
        <f t="shared" ref="I48" si="8">IF(OR(E48="..",N48=".."),"..",ROUND(1000000*(E48/N48),0))</f>
        <v>5</v>
      </c>
      <c r="J48" s="111"/>
      <c r="K48" s="114" cm="1">
        <f t="array" ref="K48">IF(SUMPRODUCT(('Data - population'!$B$2:$B$2784=$A48)*('Data - population'!$C$2:$C$2784=K$4)*('Data - population'!$D$2:$D$2784)),SUMPRODUCT(('Data - population'!$B$2:$B$2784=$A48)*('Data - population'!$C$2:$C$2784=K$4)*('Data - population'!$D$2:$D$2784)),"..")</f>
        <v>58620100</v>
      </c>
      <c r="L48" s="114" cm="1">
        <f t="array" ref="L48">IF(SUMPRODUCT(('Data - population'!$B$2:$B$2784=$A48)*('Data - population'!$C$2:$C$2784=L$4)*('Data - population'!$D$2:$D$2784)),SUMPRODUCT(('Data - population'!$B$2:$B$2784=$A48)*('Data - population'!$C$2:$C$2784=L$4)*('Data - population'!$D$2:$D$2784)),"..")</f>
        <v>5546900</v>
      </c>
      <c r="M48" s="114" cm="1">
        <f t="array" ref="M48">IF(SUMPRODUCT(('Data - population'!$B$2:$B$2784=$A48)*('Data - population'!$C$2:$C$2784=M$4)*('Data - population'!$D$2:$D$2784)),SUMPRODUCT(('Data - population'!$B$2:$B$2784=$A48)*('Data - population'!$C$2:$C$2784=M$4)*('Data - population'!$D$2:$D$2784)),"..")</f>
        <v>3186600</v>
      </c>
      <c r="N48" s="114" cm="1">
        <f t="array" ref="N48">IF(SUMPRODUCT(('Data - population'!$B$2:$B$2784=$A48)*('Data - population'!$C$2:$C$2784=N$4)*('Data - population'!$D$2:$D$2784)),SUMPRODUCT(('Data - population'!$B$2:$B$2784=$A48)*('Data - population'!$C$2:$C$2784=N$4)*('Data - population'!$D$2:$D$2784)),"..")</f>
        <v>67353600</v>
      </c>
      <c r="O48" s="115">
        <f t="shared" ref="O48" si="9">K48+L48+M48-N48</f>
        <v>0</v>
      </c>
      <c r="P48" s="62"/>
      <c r="Q48" s="62"/>
      <c r="R48" s="62"/>
      <c r="S48" s="62"/>
      <c r="T48" s="62"/>
      <c r="U48" s="62"/>
      <c r="V48" s="62"/>
    </row>
    <row r="49" spans="1:22">
      <c r="A49" s="62" t="s">
        <v>65</v>
      </c>
      <c r="B49" s="63" cm="1">
        <f t="array" ref="B49">IF($B$3="Total non-fatal casualties",IF(SUMPRODUCT(('Data - victims'!$A$2:$A$39821=B$4)*('Data - victims'!$B$2:$B$39821=$A49)*('Data - victims'!$C$2:$C$39821="Total non-fatal casualties")*('Data - victims'!$D$2:$D$39821))+SUMPRODUCT(('Data - victims'!$A$2:$A$39821=B$4)*('Data - victims'!$B$2:$B$39821=$A49)*('Data - victims'!$C$2:$C$39821="Hospital severe")*('Data - victims'!$D$2:$D$39821))+SUMPRODUCT(('Data - victims'!$A$2:$A$39821=B$4)*('Data - victims'!$B$2:$B$39821=$A49)*('Data - victims'!$C$2:$C$39821="Hospital slight")*('Data - victims'!$D$2:$D$39821))+SUMPRODUCT(('Data - victims'!$A$2:$A$39821=B$4)*('Data - victims'!$B$2:$B$39821=$A49)*('Data - victims'!$C$2:$C$39821="First aid")*('Data - victims'!$D$2:$D$39821))+SUMPRODUCT(('Data - victims'!$A$2:$A$39821=B$4)*('Data - victims'!$B$2:$B$39821=$A49)*('Data - victims'!$C$2:$C$39821="Precautionary checks")*('Data - victims'!$D$2:$D$39821))=0,"..",SUMPRODUCT(('Data - victims'!$A$2:$A$39821=B$4)*('Data - victims'!$B$2:$B$39821=$A49)*('Data - victims'!$C$2:$C$39821="Total non-fatal casualties")*('Data - victims'!$D$2:$D$39821))+SUMPRODUCT(('Data - victims'!$A$2:$A$39821=B$4)*('Data - victims'!$B$2:$B$39821=$A49)*('Data - victims'!$C$2:$C$39821="Hospital severe")*('Data - victims'!$D$2:$D$39821))+SUMPRODUCT(('Data - victims'!$A$2:$A$39821=B$4)*('Data - victims'!$B$2:$B$39821=$A49)*('Data - victims'!$C$2:$C$39821="Hospital slight")*('Data - victims'!$D$2:$D$39821))+SUMPRODUCT(('Data - victims'!$A$2:$A$39821=B$4)*('Data - victims'!$B$2:$B$39821=$A49)*('Data - victims'!$C$2:$C$39821="First aid")*('Data - victims'!$D$2:$D$39821))+SUMPRODUCT(('Data - victims'!$A$2:$A$39821=B$4)*('Data - victims'!$B$2:$B$39821=$A49)*('Data - victims'!$C$2:$C$39821="Precautionary checks")*('Data - victims'!$D$2:$D$39821))),IF($B$3="Total casualties requiring hospital treatment",IF(SUMPRODUCT(('Data - victims'!$A$2:$A$39821=B$4)*('Data - victims'!$B$2:$B$39821=$A49)*('Data - victims'!$C$2:$C$39821="Total casualties requiring hospital treatment")*('Data - victims'!$D$2:$D$39821))+SUMPRODUCT(('Data - victims'!$A$2:$A$39821=B$4)*('Data - victims'!$B$2:$B$39821=$A49)*('Data - victims'!$C$2:$C$39821="Hospital severe")*('Data - victims'!$D$2:$D$39821))+SUMPRODUCT(('Data - victims'!$A$2:$A$39821=B$4)*('Data - victims'!$B$2:$B$39821=$A49)*('Data - victims'!$C$2:$C$39821="Hospital slight")*('Data - victims'!$D$2:$D$39821))=0,"..",SUMPRODUCT(('Data - victims'!$A$2:$A$39821=B$4)*('Data - victims'!$B$2:$B$39821=$A49)*('Data - victims'!$C$2:$C$39821="Total casualties requiring hospital treatment")*('Data - victims'!$D$2:$D$39821))+SUMPRODUCT(('Data - victims'!$A$2:$A$39821=B$4)*('Data - victims'!$B$2:$B$39821=$A49)*('Data - victims'!$C$2:$C$39821="Hospital severe")*('Data - victims'!$D$2:$D$39821))+SUMPRODUCT(('Data - victims'!$A$2:$A$39821=B$4)*('Data - victims'!$B$2:$B$39821=$A49)*('Data - victims'!$C$2:$C$39821="Hospital slight")*('Data - victims'!$D$2:$D$39821))),IF(SUMPRODUCT(('Data - victims'!$A$2:$A$39821=B$4)*('Data - victims'!$B$2:$B$39821=$A49)*('Data - victims'!$C$2:$C$39821=$B$3)*('Data - victims'!$D$2:$D$39821))=0,"..",SUMPRODUCT(('Data - victims'!$A$2:$A$39821=B$4)*('Data - victims'!$B$2:$B$39821=$A49)*('Data - victims'!$C$2:$C$39821=$B$3)*('Data - victims'!$D$2:$D$39821)))))</f>
        <v>279</v>
      </c>
      <c r="C49" s="63" cm="1">
        <f t="array" ref="C49">IF($B$3="Total non-fatal casualties",IF(SUMPRODUCT(('Data - victims'!$A$2:$A$39821=C$4)*('Data - victims'!$B$2:$B$39821=$A49)*('Data - victims'!$C$2:$C$39821="Total non-fatal casualties")*('Data - victims'!$D$2:$D$39821))+SUMPRODUCT(('Data - victims'!$A$2:$A$39821=C$4)*('Data - victims'!$B$2:$B$39821=$A49)*('Data - victims'!$C$2:$C$39821="Hospital severe")*('Data - victims'!$D$2:$D$39821))+SUMPRODUCT(('Data - victims'!$A$2:$A$39821=C$4)*('Data - victims'!$B$2:$B$39821=$A49)*('Data - victims'!$C$2:$C$39821="Hospital slight")*('Data - victims'!$D$2:$D$39821))+SUMPRODUCT(('Data - victims'!$A$2:$A$39821=C$4)*('Data - victims'!$B$2:$B$39821=$A49)*('Data - victims'!$C$2:$C$39821="First aid")*('Data - victims'!$D$2:$D$39821))+SUMPRODUCT(('Data - victims'!$A$2:$A$39821=C$4)*('Data - victims'!$B$2:$B$39821=$A49)*('Data - victims'!$C$2:$C$39821="Precautionary checks")*('Data - victims'!$D$2:$D$39821))=0,"..",SUMPRODUCT(('Data - victims'!$A$2:$A$39821=C$4)*('Data - victims'!$B$2:$B$39821=$A49)*('Data - victims'!$C$2:$C$39821="Total non-fatal casualties")*('Data - victims'!$D$2:$D$39821))+SUMPRODUCT(('Data - victims'!$A$2:$A$39821=C$4)*('Data - victims'!$B$2:$B$39821=$A49)*('Data - victims'!$C$2:$C$39821="Hospital severe")*('Data - victims'!$D$2:$D$39821))+SUMPRODUCT(('Data - victims'!$A$2:$A$39821=C$4)*('Data - victims'!$B$2:$B$39821=$A49)*('Data - victims'!$C$2:$C$39821="Hospital slight")*('Data - victims'!$D$2:$D$39821))+SUMPRODUCT(('Data - victims'!$A$2:$A$39821=C$4)*('Data - victims'!$B$2:$B$39821=$A49)*('Data - victims'!$C$2:$C$39821="First aid")*('Data - victims'!$D$2:$D$39821))+SUMPRODUCT(('Data - victims'!$A$2:$A$39821=C$4)*('Data - victims'!$B$2:$B$39821=$A49)*('Data - victims'!$C$2:$C$39821="Precautionary checks")*('Data - victims'!$D$2:$D$39821))),IF($B$3="Total casualties requiring hospital treatment",IF(SUMPRODUCT(('Data - victims'!$A$2:$A$39821=C$4)*('Data - victims'!$B$2:$B$39821=$A49)*('Data - victims'!$C$2:$C$39821="Total casualties requiring hospital treatment")*('Data - victims'!$D$2:$D$39821))+SUMPRODUCT(('Data - victims'!$A$2:$A$39821=C$4)*('Data - victims'!$B$2:$B$39821=$A49)*('Data - victims'!$C$2:$C$39821="Hospital severe")*('Data - victims'!$D$2:$D$39821))+SUMPRODUCT(('Data - victims'!$A$2:$A$39821=C$4)*('Data - victims'!$B$2:$B$39821=$A49)*('Data - victims'!$C$2:$C$39821="Hospital slight")*('Data - victims'!$D$2:$D$39821))=0,"..",SUMPRODUCT(('Data - victims'!$A$2:$A$39821=C$4)*('Data - victims'!$B$2:$B$39821=$A49)*('Data - victims'!$C$2:$C$39821="Total casualties requiring hospital treatment")*('Data - victims'!$D$2:$D$39821))+SUMPRODUCT(('Data - victims'!$A$2:$A$39821=C$4)*('Data - victims'!$B$2:$B$39821=$A49)*('Data - victims'!$C$2:$C$39821="Hospital severe")*('Data - victims'!$D$2:$D$39821))+SUMPRODUCT(('Data - victims'!$A$2:$A$39821=C$4)*('Data - victims'!$B$2:$B$39821=$A49)*('Data - victims'!$C$2:$C$39821="Hospital slight")*('Data - victims'!$D$2:$D$39821))),IF(SUMPRODUCT(('Data - victims'!$A$2:$A$39821=C$4)*('Data - victims'!$B$2:$B$39821=$A49)*('Data - victims'!$C$2:$C$39821=$B$3)*('Data - victims'!$D$2:$D$39821))=0,"..",SUMPRODUCT(('Data - victims'!$A$2:$A$39821=C$4)*('Data - victims'!$B$2:$B$39821=$A49)*('Data - victims'!$C$2:$C$39821=$B$3)*('Data - victims'!$D$2:$D$39821)))))</f>
        <v>36</v>
      </c>
      <c r="D49" s="63" cm="1">
        <f t="array" ref="D49">IF($B$3="Total non-fatal casualties",IF(SUMPRODUCT(('Data - victims'!$A$2:$A$39821=D$4)*('Data - victims'!$B$2:$B$39821=$A49)*('Data - victims'!$C$2:$C$39821="Total non-fatal casualties")*('Data - victims'!$D$2:$D$39821))+SUMPRODUCT(('Data - victims'!$A$2:$A$39821=D$4)*('Data - victims'!$B$2:$B$39821=$A49)*('Data - victims'!$C$2:$C$39821="Hospital severe")*('Data - victims'!$D$2:$D$39821))+SUMPRODUCT(('Data - victims'!$A$2:$A$39821=D$4)*('Data - victims'!$B$2:$B$39821=$A49)*('Data - victims'!$C$2:$C$39821="Hospital slight")*('Data - victims'!$D$2:$D$39821))+SUMPRODUCT(('Data - victims'!$A$2:$A$39821=D$4)*('Data - victims'!$B$2:$B$39821=$A49)*('Data - victims'!$C$2:$C$39821="First aid")*('Data - victims'!$D$2:$D$39821))+SUMPRODUCT(('Data - victims'!$A$2:$A$39821=D$4)*('Data - victims'!$B$2:$B$39821=$A49)*('Data - victims'!$C$2:$C$39821="Precautionary checks")*('Data - victims'!$D$2:$D$39821))=0,"..",SUMPRODUCT(('Data - victims'!$A$2:$A$39821=D$4)*('Data - victims'!$B$2:$B$39821=$A49)*('Data - victims'!$C$2:$C$39821="Total non-fatal casualties")*('Data - victims'!$D$2:$D$39821))+SUMPRODUCT(('Data - victims'!$A$2:$A$39821=D$4)*('Data - victims'!$B$2:$B$39821=$A49)*('Data - victims'!$C$2:$C$39821="Hospital severe")*('Data - victims'!$D$2:$D$39821))+SUMPRODUCT(('Data - victims'!$A$2:$A$39821=D$4)*('Data - victims'!$B$2:$B$39821=$A49)*('Data - victims'!$C$2:$C$39821="Hospital slight")*('Data - victims'!$D$2:$D$39821))+SUMPRODUCT(('Data - victims'!$A$2:$A$39821=D$4)*('Data - victims'!$B$2:$B$39821=$A49)*('Data - victims'!$C$2:$C$39821="First aid")*('Data - victims'!$D$2:$D$39821))+SUMPRODUCT(('Data - victims'!$A$2:$A$39821=D$4)*('Data - victims'!$B$2:$B$39821=$A49)*('Data - victims'!$C$2:$C$39821="Precautionary checks")*('Data - victims'!$D$2:$D$39821))),IF($B$3="Total casualties requiring hospital treatment",IF(SUMPRODUCT(('Data - victims'!$A$2:$A$39821=D$4)*('Data - victims'!$B$2:$B$39821=$A49)*('Data - victims'!$C$2:$C$39821="Total casualties requiring hospital treatment")*('Data - victims'!$D$2:$D$39821))+SUMPRODUCT(('Data - victims'!$A$2:$A$39821=D$4)*('Data - victims'!$B$2:$B$39821=$A49)*('Data - victims'!$C$2:$C$39821="Hospital severe")*('Data - victims'!$D$2:$D$39821))+SUMPRODUCT(('Data - victims'!$A$2:$A$39821=D$4)*('Data - victims'!$B$2:$B$39821=$A49)*('Data - victims'!$C$2:$C$39821="Hospital slight")*('Data - victims'!$D$2:$D$39821))=0,"..",SUMPRODUCT(('Data - victims'!$A$2:$A$39821=D$4)*('Data - victims'!$B$2:$B$39821=$A49)*('Data - victims'!$C$2:$C$39821="Total casualties requiring hospital treatment")*('Data - victims'!$D$2:$D$39821))+SUMPRODUCT(('Data - victims'!$A$2:$A$39821=D$4)*('Data - victims'!$B$2:$B$39821=$A49)*('Data - victims'!$C$2:$C$39821="Hospital severe")*('Data - victims'!$D$2:$D$39821))+SUMPRODUCT(('Data - victims'!$A$2:$A$39821=D$4)*('Data - victims'!$B$2:$B$39821=$A49)*('Data - victims'!$C$2:$C$39821="Hospital slight")*('Data - victims'!$D$2:$D$39821))),IF(SUMPRODUCT(('Data - victims'!$A$2:$A$39821=D$4)*('Data - victims'!$B$2:$B$39821=$A49)*('Data - victims'!$C$2:$C$39821=$B$3)*('Data - victims'!$D$2:$D$39821))=0,"..",SUMPRODUCT(('Data - victims'!$A$2:$A$39821=D$4)*('Data - victims'!$B$2:$B$39821=$A49)*('Data - victims'!$C$2:$C$39821=$B$3)*('Data - victims'!$D$2:$D$39821)))))</f>
        <v>16</v>
      </c>
      <c r="E49" s="63" cm="1">
        <f t="array" ref="E49">IF(SUMPRODUCT(('Data - victims'!$A$2:$A$39821=E$4)*('Data - victims'!$B$2:$B$39821=$A49)*('Data - victims'!$C$2:$C$39821=$B$3)*('Data - victims'!$D$2:$D$39821))=0,IF(OR(B49="..",C49="..",D49=".."),"..",IF(B49+C49+D49=0,"..",B49+C49+D49)),SUMPRODUCT(('Data - victims'!$A$2:$A$39821=E$4)*('Data - victims'!$B$2:$B$39821=$A49)*('Data - victims'!$C$2:$C$39821=$B$3)*('Data - victims'!$D$2:$D$39821)))</f>
        <v>331</v>
      </c>
      <c r="F49" s="63">
        <f t="shared" si="0"/>
        <v>5</v>
      </c>
      <c r="G49" s="71">
        <f t="shared" si="1"/>
        <v>6</v>
      </c>
      <c r="H49" s="71">
        <f t="shared" si="2"/>
        <v>5</v>
      </c>
      <c r="I49" s="71">
        <f t="shared" si="3"/>
        <v>5</v>
      </c>
      <c r="J49" s="62"/>
      <c r="K49" s="64" cm="1">
        <f t="array" ref="K49">IF(SUMPRODUCT(('Data - population'!$B$2:$B$2784=$A49)*('Data - population'!$C$2:$C$2784=K$4)*('Data - population'!$D$2:$D$2784)),SUMPRODUCT(('Data - population'!$B$2:$B$2784=$A49)*('Data - population'!$C$2:$C$2784=K$4)*('Data - population'!$D$2:$D$2784)),"..")</f>
        <v>58620100</v>
      </c>
      <c r="L49" s="64" cm="1">
        <f t="array" ref="L49">IF(SUMPRODUCT(('Data - population'!$B$2:$B$2784=$A49)*('Data - population'!$C$2:$C$2784=L$4)*('Data - population'!$D$2:$D$2784)),SUMPRODUCT(('Data - population'!$B$2:$B$2784=$A49)*('Data - population'!$C$2:$C$2784=L$4)*('Data - population'!$D$2:$D$2784)),"..")</f>
        <v>5546900</v>
      </c>
      <c r="M49" s="64" cm="1">
        <f t="array" ref="M49">IF(SUMPRODUCT(('Data - population'!$B$2:$B$2784=$A49)*('Data - population'!$C$2:$C$2784=M$4)*('Data - population'!$D$2:$D$2784)),SUMPRODUCT(('Data - population'!$B$2:$B$2784=$A49)*('Data - population'!$C$2:$C$2784=M$4)*('Data - population'!$D$2:$D$2784)),"..")</f>
        <v>3186600</v>
      </c>
      <c r="N49" s="64" cm="1">
        <f t="array" ref="N49">IF(SUMPRODUCT(('Data - population'!$B$2:$B$2784=$A49)*('Data - population'!$C$2:$C$2784=N$4)*('Data - population'!$D$2:$D$2784)),SUMPRODUCT(('Data - population'!$B$2:$B$2784=$A49)*('Data - population'!$C$2:$C$2784=N$4)*('Data - population'!$D$2:$D$2784)),"..")</f>
        <v>67353600</v>
      </c>
      <c r="O49" s="70">
        <f t="shared" si="4"/>
        <v>0</v>
      </c>
      <c r="P49" s="62"/>
      <c r="Q49" s="62"/>
      <c r="R49" s="62"/>
      <c r="S49" s="62"/>
      <c r="T49" s="62"/>
      <c r="U49" s="62"/>
      <c r="V49" s="62"/>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O178"/>
  <sheetViews>
    <sheetView tabSelected="1" workbookViewId="0">
      <pane ySplit="4" topLeftCell="A26" activePane="bottomLeft" state="frozen"/>
      <selection pane="bottomLeft"/>
    </sheetView>
  </sheetViews>
  <sheetFormatPr defaultColWidth="11.42578125" defaultRowHeight="15.75"/>
  <cols>
    <col min="1" max="1" width="28.42578125" style="1" customWidth="1"/>
    <col min="2" max="5" width="13.5703125" style="1" customWidth="1"/>
    <col min="6" max="6" width="20.5703125" style="1" customWidth="1"/>
    <col min="7" max="8" width="13.5703125" style="1" customWidth="1"/>
    <col min="9" max="9" width="14.5703125" style="1" customWidth="1"/>
    <col min="10" max="10" width="11.42578125" style="1"/>
    <col min="11" max="11" width="12.42578125" style="1" hidden="1" customWidth="1"/>
    <col min="12" max="16384" width="11.42578125" style="1"/>
  </cols>
  <sheetData>
    <row r="1" spans="1:15" ht="18.75" customHeight="1">
      <c r="A1" s="72" t="s">
        <v>112</v>
      </c>
      <c r="B1" s="73"/>
      <c r="C1" s="73"/>
      <c r="D1" s="73"/>
      <c r="E1" s="73"/>
      <c r="F1" s="73"/>
      <c r="G1" s="73"/>
      <c r="H1" s="73"/>
      <c r="I1" s="73"/>
      <c r="J1" s="74"/>
      <c r="K1" s="74"/>
      <c r="L1" s="75"/>
      <c r="M1" s="75"/>
      <c r="N1" s="75"/>
      <c r="O1" s="75"/>
    </row>
    <row r="2" spans="1:15" s="24" customFormat="1" ht="36" customHeight="1">
      <c r="A2" s="76" t="s">
        <v>113</v>
      </c>
      <c r="B2" s="77"/>
      <c r="C2" s="77"/>
      <c r="D2" s="77"/>
      <c r="E2" s="77"/>
      <c r="F2" s="77"/>
      <c r="G2" s="77"/>
      <c r="H2" s="77"/>
      <c r="I2" s="77"/>
      <c r="J2" s="77"/>
      <c r="K2" s="77"/>
      <c r="L2" s="77"/>
      <c r="M2" s="77"/>
      <c r="N2" s="77"/>
      <c r="O2" s="77"/>
    </row>
    <row r="3" spans="1:15" s="24" customFormat="1" ht="24.75" customHeight="1" thickBot="1">
      <c r="A3" s="76" t="s">
        <v>47</v>
      </c>
      <c r="B3" s="107"/>
      <c r="C3" s="107" t="str">
        <f>A3</f>
        <v>Total fire-related fatalities</v>
      </c>
      <c r="D3" s="107"/>
      <c r="E3" s="107"/>
      <c r="F3" s="107"/>
      <c r="G3" s="107" t="str">
        <f>CONCATENATE(A3," per 1 million people")</f>
        <v>Total fire-related fatalities per 1 million people</v>
      </c>
      <c r="H3" s="107"/>
      <c r="I3" s="107"/>
      <c r="J3" s="77"/>
      <c r="K3" s="77"/>
      <c r="L3" s="77"/>
      <c r="M3" s="77"/>
      <c r="N3" s="77"/>
      <c r="O3" s="77"/>
    </row>
    <row r="4" spans="1:15" s="24" customFormat="1" ht="40.5" customHeight="1" thickBot="1">
      <c r="A4" s="78" t="s">
        <v>110</v>
      </c>
      <c r="B4" s="79" t="s">
        <v>114</v>
      </c>
      <c r="C4" s="79" t="s">
        <v>115</v>
      </c>
      <c r="D4" s="79" t="s">
        <v>116</v>
      </c>
      <c r="E4" s="79" t="s">
        <v>97</v>
      </c>
      <c r="F4" s="79" t="s">
        <v>114</v>
      </c>
      <c r="G4" s="79" t="s">
        <v>115</v>
      </c>
      <c r="H4" s="79" t="s">
        <v>116</v>
      </c>
      <c r="I4" s="79" t="s">
        <v>97</v>
      </c>
      <c r="J4" s="77"/>
      <c r="K4" s="77"/>
      <c r="L4" s="77"/>
      <c r="M4" s="77"/>
      <c r="N4" s="77"/>
      <c r="O4" s="77"/>
    </row>
    <row r="5" spans="1:15" s="24" customFormat="1">
      <c r="A5" s="108" t="s">
        <v>66</v>
      </c>
      <c r="B5" s="109">
        <f>IF(FIRE0501_working!B5="..","..",ROUND(FIRE0501_working!B5,0))</f>
        <v>755</v>
      </c>
      <c r="C5" s="109" t="str">
        <f>IF(FIRE0501_working!C5="..","..",ROUND(FIRE0501_working!C5,0))</f>
        <v>..</v>
      </c>
      <c r="D5" s="109" t="str">
        <f>IF(FIRE0501_working!D5="..","..",ROUND(FIRE0501_working!D5,0))</f>
        <v>..</v>
      </c>
      <c r="E5" s="110">
        <f>IF(FIRE0501_working!E5="..","..",ROUND(FIRE0501_working!E5,0))</f>
        <v>937</v>
      </c>
      <c r="F5" s="109">
        <f>IF(FIRE0501_working!F5="..","..",ROUND(FIRE0501_working!F5,0))</f>
        <v>16</v>
      </c>
      <c r="G5" s="109" t="str">
        <f>IF(FIRE0501_working!G5="..","..",ROUND(FIRE0501_working!G5,0))</f>
        <v>..</v>
      </c>
      <c r="H5" s="109" t="str">
        <f>IF(FIRE0501_working!H5="..","..",ROUND(FIRE0501_working!H5,0))</f>
        <v>..</v>
      </c>
      <c r="I5" s="110">
        <f>IF(FIRE0501_working!I5="..","..",ROUND(FIRE0501_working!I5,0))</f>
        <v>17</v>
      </c>
      <c r="J5" s="77"/>
      <c r="K5" s="77"/>
      <c r="L5" s="77"/>
      <c r="M5" s="77"/>
      <c r="N5" s="77"/>
      <c r="O5" s="77"/>
    </row>
    <row r="6" spans="1:15" s="24" customFormat="1">
      <c r="A6" s="80" t="s">
        <v>68</v>
      </c>
      <c r="B6" s="81">
        <f>IF(FIRE0501_working!B6="..","..",ROUND(FIRE0501_working!B6,0))</f>
        <v>707</v>
      </c>
      <c r="C6" s="81" t="str">
        <f>IF(FIRE0501_working!C6="..","..",ROUND(FIRE0501_working!C6,0))</f>
        <v>..</v>
      </c>
      <c r="D6" s="81" t="str">
        <f>IF(FIRE0501_working!D6="..","..",ROUND(FIRE0501_working!D6,0))</f>
        <v>..</v>
      </c>
      <c r="E6" s="82">
        <f>IF(FIRE0501_working!E6="..","..",ROUND(FIRE0501_working!E6,0))</f>
        <v>892</v>
      </c>
      <c r="F6" s="81">
        <f>IF(FIRE0501_working!F6="..","..",ROUND(FIRE0501_working!F6,0))</f>
        <v>15</v>
      </c>
      <c r="G6" s="81" t="str">
        <f>IF(FIRE0501_working!G6="..","..",ROUND(FIRE0501_working!G6,0))</f>
        <v>..</v>
      </c>
      <c r="H6" s="81" t="str">
        <f>IF(FIRE0501_working!H6="..","..",ROUND(FIRE0501_working!H6,0))</f>
        <v>..</v>
      </c>
      <c r="I6" s="82">
        <f>IF(FIRE0501_working!I6="..","..",ROUND(FIRE0501_working!I6,0))</f>
        <v>16</v>
      </c>
      <c r="J6" s="77"/>
      <c r="K6" s="77"/>
      <c r="L6" s="77"/>
      <c r="M6" s="77"/>
      <c r="N6" s="77"/>
      <c r="O6" s="77"/>
    </row>
    <row r="7" spans="1:15" s="24" customFormat="1">
      <c r="A7" s="80" t="s">
        <v>69</v>
      </c>
      <c r="B7" s="81">
        <f>IF(FIRE0501_working!B7="..","..",ROUND(FIRE0501_working!B7,0))</f>
        <v>652</v>
      </c>
      <c r="C7" s="81" t="str">
        <f>IF(FIRE0501_working!C7="..","..",ROUND(FIRE0501_working!C7,0))</f>
        <v>..</v>
      </c>
      <c r="D7" s="81" t="str">
        <f>IF(FIRE0501_working!D7="..","..",ROUND(FIRE0501_working!D7,0))</f>
        <v>..</v>
      </c>
      <c r="E7" s="82">
        <f>IF(FIRE0501_working!E7="..","..",ROUND(FIRE0501_working!E7,0))</f>
        <v>851</v>
      </c>
      <c r="F7" s="81">
        <f>IF(FIRE0501_working!F7="..","..",ROUND(FIRE0501_working!F7,0))</f>
        <v>14</v>
      </c>
      <c r="G7" s="81" t="str">
        <f>IF(FIRE0501_working!G7="..","..",ROUND(FIRE0501_working!G7,0))</f>
        <v>..</v>
      </c>
      <c r="H7" s="81" t="str">
        <f>IF(FIRE0501_working!H7="..","..",ROUND(FIRE0501_working!H7,0))</f>
        <v>..</v>
      </c>
      <c r="I7" s="82">
        <f>IF(FIRE0501_working!I7="..","..",ROUND(FIRE0501_working!I7,0))</f>
        <v>16</v>
      </c>
      <c r="J7" s="77"/>
      <c r="K7" s="77"/>
      <c r="L7" s="77"/>
      <c r="M7" s="77"/>
      <c r="N7" s="77"/>
      <c r="O7" s="77"/>
    </row>
    <row r="8" spans="1:15" s="24" customFormat="1">
      <c r="A8" s="80" t="s">
        <v>70</v>
      </c>
      <c r="B8" s="81">
        <f>IF(FIRE0501_working!B8="..","..",ROUND(FIRE0501_working!B8,0))</f>
        <v>726</v>
      </c>
      <c r="C8" s="81" t="str">
        <f>IF(FIRE0501_working!C8="..","..",ROUND(FIRE0501_working!C8,0))</f>
        <v>..</v>
      </c>
      <c r="D8" s="81" t="str">
        <f>IF(FIRE0501_working!D8="..","..",ROUND(FIRE0501_working!D8,0))</f>
        <v>..</v>
      </c>
      <c r="E8" s="82">
        <f>IF(FIRE0501_working!E8="..","..",ROUND(FIRE0501_working!E8,0))</f>
        <v>921</v>
      </c>
      <c r="F8" s="81">
        <f>IF(FIRE0501_working!F8="..","..",ROUND(FIRE0501_working!F8,0))</f>
        <v>15</v>
      </c>
      <c r="G8" s="81" t="str">
        <f>IF(FIRE0501_working!G8="..","..",ROUND(FIRE0501_working!G8,0))</f>
        <v>..</v>
      </c>
      <c r="H8" s="81" t="str">
        <f>IF(FIRE0501_working!H8="..","..",ROUND(FIRE0501_working!H8,0))</f>
        <v>..</v>
      </c>
      <c r="I8" s="82">
        <f>IF(FIRE0501_working!I8="..","..",ROUND(FIRE0501_working!I8,0))</f>
        <v>17</v>
      </c>
      <c r="J8" s="77"/>
      <c r="K8" s="77"/>
      <c r="L8" s="77"/>
      <c r="M8" s="77"/>
      <c r="N8" s="77"/>
      <c r="O8" s="77"/>
    </row>
    <row r="9" spans="1:15" s="24" customFormat="1">
      <c r="A9" s="80" t="s">
        <v>71</v>
      </c>
      <c r="B9" s="81">
        <f>IF(FIRE0501_working!B9="..","..",ROUND(FIRE0501_working!B9,0))</f>
        <v>765</v>
      </c>
      <c r="C9" s="81" t="str">
        <f>IF(FIRE0501_working!C9="..","..",ROUND(FIRE0501_working!C9,0))</f>
        <v>..</v>
      </c>
      <c r="D9" s="81" t="str">
        <f>IF(FIRE0501_working!D9="..","..",ROUND(FIRE0501_working!D9,0))</f>
        <v>..</v>
      </c>
      <c r="E9" s="82">
        <f>IF(FIRE0501_working!E9="..","..",ROUND(FIRE0501_working!E9,0))</f>
        <v>967</v>
      </c>
      <c r="F9" s="81">
        <f>IF(FIRE0501_working!F9="..","..",ROUND(FIRE0501_working!F9,0))</f>
        <v>16</v>
      </c>
      <c r="G9" s="81" t="str">
        <f>IF(FIRE0501_working!G9="..","..",ROUND(FIRE0501_working!G9,0))</f>
        <v>..</v>
      </c>
      <c r="H9" s="81" t="str">
        <f>IF(FIRE0501_working!H9="..","..",ROUND(FIRE0501_working!H9,0))</f>
        <v>..</v>
      </c>
      <c r="I9" s="82">
        <f>IF(FIRE0501_working!I9="..","..",ROUND(FIRE0501_working!I9,0))</f>
        <v>18</v>
      </c>
      <c r="J9" s="77"/>
      <c r="K9" s="77"/>
      <c r="L9" s="77"/>
      <c r="M9" s="77"/>
      <c r="N9" s="77"/>
      <c r="O9" s="77"/>
    </row>
    <row r="10" spans="1:15" s="24" customFormat="1">
      <c r="A10" s="80" t="s">
        <v>72</v>
      </c>
      <c r="B10" s="81">
        <f>IF(FIRE0501_working!B10="..","..",ROUND(FIRE0501_working!B10,0))</f>
        <v>682</v>
      </c>
      <c r="C10" s="81" t="str">
        <f>IF(FIRE0501_working!C10="..","..",ROUND(FIRE0501_working!C10,0))</f>
        <v>..</v>
      </c>
      <c r="D10" s="81" t="str">
        <f>IF(FIRE0501_working!D10="..","..",ROUND(FIRE0501_working!D10,0))</f>
        <v>..</v>
      </c>
      <c r="E10" s="82">
        <f>IF(FIRE0501_working!E10="..","..",ROUND(FIRE0501_working!E10,0))</f>
        <v>859</v>
      </c>
      <c r="F10" s="81">
        <f>IF(FIRE0501_working!F10="..","..",ROUND(FIRE0501_working!F10,0))</f>
        <v>14</v>
      </c>
      <c r="G10" s="81" t="str">
        <f>IF(FIRE0501_working!G10="..","..",ROUND(FIRE0501_working!G10,0))</f>
        <v>..</v>
      </c>
      <c r="H10" s="81" t="str">
        <f>IF(FIRE0501_working!H10="..","..",ROUND(FIRE0501_working!H10,0))</f>
        <v>..</v>
      </c>
      <c r="I10" s="82">
        <f>IF(FIRE0501_working!I10="..","..",ROUND(FIRE0501_working!I10,0))</f>
        <v>16</v>
      </c>
      <c r="J10" s="77"/>
      <c r="K10" s="77"/>
      <c r="L10" s="77"/>
      <c r="M10" s="77"/>
      <c r="N10" s="77"/>
      <c r="O10" s="77"/>
    </row>
    <row r="11" spans="1:15" s="24" customFormat="1">
      <c r="A11" s="80" t="s">
        <v>73</v>
      </c>
      <c r="B11" s="81">
        <f>IF(FIRE0501_working!B11="..","..",ROUND(FIRE0501_working!B11,0))</f>
        <v>665</v>
      </c>
      <c r="C11" s="81" t="str">
        <f>IF(FIRE0501_working!C11="..","..",ROUND(FIRE0501_working!C11,0))</f>
        <v>..</v>
      </c>
      <c r="D11" s="81" t="str">
        <f>IF(FIRE0501_working!D11="..","..",ROUND(FIRE0501_working!D11,0))</f>
        <v>..</v>
      </c>
      <c r="E11" s="82">
        <f>IF(FIRE0501_working!E11="..","..",ROUND(FIRE0501_working!E11,0))</f>
        <v>834</v>
      </c>
      <c r="F11" s="81">
        <f>IF(FIRE0501_working!F11="..","..",ROUND(FIRE0501_working!F11,0))</f>
        <v>14</v>
      </c>
      <c r="G11" s="81" t="str">
        <f>IF(FIRE0501_working!G11="..","..",ROUND(FIRE0501_working!G11,0))</f>
        <v>..</v>
      </c>
      <c r="H11" s="81" t="str">
        <f>IF(FIRE0501_working!H11="..","..",ROUND(FIRE0501_working!H11,0))</f>
        <v>..</v>
      </c>
      <c r="I11" s="82">
        <f>IF(FIRE0501_working!I11="..","..",ROUND(FIRE0501_working!I11,0))</f>
        <v>15</v>
      </c>
      <c r="J11" s="77"/>
      <c r="K11" s="77"/>
      <c r="L11" s="77"/>
      <c r="M11" s="77"/>
      <c r="N11" s="77"/>
      <c r="O11" s="77"/>
    </row>
    <row r="12" spans="1:15" s="24" customFormat="1">
      <c r="A12" s="80" t="s">
        <v>74</v>
      </c>
      <c r="B12" s="81">
        <f>IF(FIRE0501_working!B12="..","..",ROUND(FIRE0501_working!B12,0))</f>
        <v>681</v>
      </c>
      <c r="C12" s="81" t="str">
        <f>IF(FIRE0501_working!C12="..","..",ROUND(FIRE0501_working!C12,0))</f>
        <v>..</v>
      </c>
      <c r="D12" s="81" t="str">
        <f>IF(FIRE0501_working!D12="..","..",ROUND(FIRE0501_working!D12,0))</f>
        <v>..</v>
      </c>
      <c r="E12" s="82">
        <f>IF(FIRE0501_working!E12="..","..",ROUND(FIRE0501_working!E12,0))</f>
        <v>855</v>
      </c>
      <c r="F12" s="81">
        <f>IF(FIRE0501_working!F12="..","..",ROUND(FIRE0501_working!F12,0))</f>
        <v>14</v>
      </c>
      <c r="G12" s="81" t="str">
        <f>IF(FIRE0501_working!G12="..","..",ROUND(FIRE0501_working!G12,0))</f>
        <v>..</v>
      </c>
      <c r="H12" s="81" t="str">
        <f>IF(FIRE0501_working!H12="..","..",ROUND(FIRE0501_working!H12,0))</f>
        <v>..</v>
      </c>
      <c r="I12" s="82">
        <f>IF(FIRE0501_working!I12="..","..",ROUND(FIRE0501_working!I12,0))</f>
        <v>15</v>
      </c>
      <c r="J12" s="77"/>
      <c r="K12" s="77"/>
      <c r="L12" s="77"/>
      <c r="M12" s="77"/>
      <c r="N12" s="77"/>
      <c r="O12" s="77"/>
    </row>
    <row r="13" spans="1:15" s="24" customFormat="1">
      <c r="A13" s="80" t="s">
        <v>75</v>
      </c>
      <c r="B13" s="81">
        <f>IF(FIRE0501_working!B13="..","..",ROUND(FIRE0501_working!B13,0))</f>
        <v>700</v>
      </c>
      <c r="C13" s="81">
        <f>IF(FIRE0501_working!C13="..","..",ROUND(FIRE0501_working!C13,0))</f>
        <v>115</v>
      </c>
      <c r="D13" s="81" t="str">
        <f>IF(FIRE0501_working!D13="..","..",ROUND(FIRE0501_working!D13,0))</f>
        <v>..</v>
      </c>
      <c r="E13" s="82">
        <f>IF(FIRE0501_working!E13="..","..",ROUND(FIRE0501_working!E13,0))</f>
        <v>841</v>
      </c>
      <c r="F13" s="81">
        <f>IF(FIRE0501_working!F13="..","..",ROUND(FIRE0501_working!F13,0))</f>
        <v>15</v>
      </c>
      <c r="G13" s="81">
        <f>IF(FIRE0501_working!G13="..","..",ROUND(FIRE0501_working!G13,0))</f>
        <v>23</v>
      </c>
      <c r="H13" s="81" t="str">
        <f>IF(FIRE0501_working!H13="..","..",ROUND(FIRE0501_working!H13,0))</f>
        <v>..</v>
      </c>
      <c r="I13" s="82">
        <f>IF(FIRE0501_working!I13="..","..",ROUND(FIRE0501_working!I13,0))</f>
        <v>15</v>
      </c>
      <c r="J13" s="77"/>
      <c r="K13" s="77"/>
      <c r="L13" s="77"/>
      <c r="M13" s="77"/>
      <c r="N13" s="77"/>
      <c r="O13" s="77"/>
    </row>
    <row r="14" spans="1:15" s="24" customFormat="1" ht="15" customHeight="1">
      <c r="A14" s="83" t="s">
        <v>76</v>
      </c>
      <c r="B14" s="81">
        <f>IF(FIRE0501_working!B14="..","..",ROUND(FIRE0501_working!B14,0))</f>
        <v>688</v>
      </c>
      <c r="C14" s="81">
        <f>IF(FIRE0501_working!C14="..","..",ROUND(FIRE0501_working!C14,0))</f>
        <v>137</v>
      </c>
      <c r="D14" s="81" t="str">
        <f>IF(FIRE0501_working!D14="..","..",ROUND(FIRE0501_working!D14,0))</f>
        <v>..</v>
      </c>
      <c r="E14" s="82">
        <f>IF(FIRE0501_working!E14="..","..",ROUND(FIRE0501_working!E14,0))</f>
        <v>853</v>
      </c>
      <c r="F14" s="81">
        <f>IF(FIRE0501_working!F14="..","..",ROUND(FIRE0501_working!F14,0))</f>
        <v>14</v>
      </c>
      <c r="G14" s="81">
        <f>IF(FIRE0501_working!G14="..","..",ROUND(FIRE0501_working!G14,0))</f>
        <v>27</v>
      </c>
      <c r="H14" s="81" t="str">
        <f>IF(FIRE0501_working!H14="..","..",ROUND(FIRE0501_working!H14,0))</f>
        <v>..</v>
      </c>
      <c r="I14" s="82">
        <f>IF(FIRE0501_working!I14="..","..",ROUND(FIRE0501_working!I14,0))</f>
        <v>15</v>
      </c>
      <c r="J14" s="77"/>
      <c r="K14" s="77"/>
      <c r="L14" s="77"/>
      <c r="M14" s="77"/>
      <c r="N14" s="77"/>
      <c r="O14" s="77"/>
    </row>
    <row r="15" spans="1:15" s="24" customFormat="1" ht="15" customHeight="1">
      <c r="A15" s="83" t="s">
        <v>77</v>
      </c>
      <c r="B15" s="81">
        <f>IF(FIRE0501_working!B15="..","..",ROUND(FIRE0501_working!B15,0))</f>
        <v>589</v>
      </c>
      <c r="C15" s="81">
        <f>IF(FIRE0501_working!C15="..","..",ROUND(FIRE0501_working!C15,0))</f>
        <v>102</v>
      </c>
      <c r="D15" s="81" t="str">
        <f>IF(FIRE0501_working!D15="..","..",ROUND(FIRE0501_working!D15,0))</f>
        <v>..</v>
      </c>
      <c r="E15" s="82">
        <f>IF(FIRE0501_working!E15="..","..",ROUND(FIRE0501_working!E15,0))</f>
        <v>767</v>
      </c>
      <c r="F15" s="81">
        <f>IF(FIRE0501_working!F15="..","..",ROUND(FIRE0501_working!F15,0))</f>
        <v>12</v>
      </c>
      <c r="G15" s="81">
        <f>IF(FIRE0501_working!G15="..","..",ROUND(FIRE0501_working!G15,0))</f>
        <v>20</v>
      </c>
      <c r="H15" s="81" t="str">
        <f>IF(FIRE0501_working!H15="..","..",ROUND(FIRE0501_working!H15,0))</f>
        <v>..</v>
      </c>
      <c r="I15" s="82">
        <f>IF(FIRE0501_working!I15="..","..",ROUND(FIRE0501_working!I15,0))</f>
        <v>14</v>
      </c>
      <c r="J15" s="77"/>
      <c r="K15" s="77"/>
      <c r="L15" s="77"/>
      <c r="M15" s="77"/>
      <c r="N15" s="77"/>
      <c r="O15" s="77"/>
    </row>
    <row r="16" spans="1:15" s="24" customFormat="1" ht="15" customHeight="1">
      <c r="A16" s="83" t="s">
        <v>78</v>
      </c>
      <c r="B16" s="81">
        <f>IF(FIRE0501_working!B16="..","..",ROUND(FIRE0501_working!B16,0))</f>
        <v>529</v>
      </c>
      <c r="C16" s="81">
        <f>IF(FIRE0501_working!C16="..","..",ROUND(FIRE0501_working!C16,0))</f>
        <v>127</v>
      </c>
      <c r="D16" s="81" t="str">
        <f>IF(FIRE0501_working!D16="..","..",ROUND(FIRE0501_working!D16,0))</f>
        <v>..</v>
      </c>
      <c r="E16" s="82">
        <f>IF(FIRE0501_working!E16="..","..",ROUND(FIRE0501_working!E16,0))</f>
        <v>693</v>
      </c>
      <c r="F16" s="81">
        <f>IF(FIRE0501_working!F16="..","..",ROUND(FIRE0501_working!F16,0))</f>
        <v>11</v>
      </c>
      <c r="G16" s="81">
        <f>IF(FIRE0501_working!G16="..","..",ROUND(FIRE0501_working!G16,0))</f>
        <v>25</v>
      </c>
      <c r="H16" s="81" t="str">
        <f>IF(FIRE0501_working!H16="..","..",ROUND(FIRE0501_working!H16,0))</f>
        <v>..</v>
      </c>
      <c r="I16" s="82">
        <f>IF(FIRE0501_working!I16="..","..",ROUND(FIRE0501_working!I16,0))</f>
        <v>12</v>
      </c>
      <c r="J16" s="77"/>
      <c r="K16" s="77"/>
      <c r="L16" s="77"/>
      <c r="M16" s="77"/>
      <c r="N16" s="77"/>
      <c r="O16" s="77"/>
    </row>
    <row r="17" spans="1:15" s="24" customFormat="1" ht="15" customHeight="1">
      <c r="A17" s="83" t="s">
        <v>79</v>
      </c>
      <c r="B17" s="81">
        <f>IF(FIRE0501_working!B17="..","..",ROUND(FIRE0501_working!B17,0))</f>
        <v>558</v>
      </c>
      <c r="C17" s="81" t="str">
        <f>IF(FIRE0501_working!C17="..","..",ROUND(FIRE0501_working!C17,0))</f>
        <v>..</v>
      </c>
      <c r="D17" s="81" t="str">
        <f>IF(FIRE0501_working!D17="..","..",ROUND(FIRE0501_working!D17,0))</f>
        <v>..</v>
      </c>
      <c r="E17" s="82">
        <f>IF(FIRE0501_working!E17="..","..",ROUND(FIRE0501_working!E17,0))</f>
        <v>686</v>
      </c>
      <c r="F17" s="81">
        <f>IF(FIRE0501_working!F17="..","..",ROUND(FIRE0501_working!F17,0))</f>
        <v>12</v>
      </c>
      <c r="G17" s="81" t="str">
        <f>IF(FIRE0501_working!G17="..","..",ROUND(FIRE0501_working!G17,0))</f>
        <v>..</v>
      </c>
      <c r="H17" s="81" t="str">
        <f>IF(FIRE0501_working!H17="..","..",ROUND(FIRE0501_working!H17,0))</f>
        <v>..</v>
      </c>
      <c r="I17" s="82">
        <f>IF(FIRE0501_working!I17="..","..",ROUND(FIRE0501_working!I17,0))</f>
        <v>12</v>
      </c>
      <c r="J17" s="77"/>
      <c r="K17" s="77"/>
      <c r="L17" s="77"/>
      <c r="M17" s="77"/>
      <c r="N17" s="77"/>
      <c r="O17" s="77"/>
    </row>
    <row r="18" spans="1:15" s="24" customFormat="1" ht="15" customHeight="1">
      <c r="A18" s="84" t="s">
        <v>80</v>
      </c>
      <c r="B18" s="81">
        <f>IF(FIRE0501_working!B18="..","..",ROUND(FIRE0501_working!B18,0))</f>
        <v>488</v>
      </c>
      <c r="C18" s="81">
        <f>IF(FIRE0501_working!C18="..","..",ROUND(FIRE0501_working!C18,0))</f>
        <v>84</v>
      </c>
      <c r="D18" s="81">
        <f>IF(FIRE0501_working!D18="..","..",ROUND(FIRE0501_working!D18,0))</f>
        <v>32</v>
      </c>
      <c r="E18" s="82">
        <f>IF(FIRE0501_working!E18="..","..",ROUND(FIRE0501_working!E18,0))</f>
        <v>604</v>
      </c>
      <c r="F18" s="81">
        <f>IF(FIRE0501_working!F18="..","..",ROUND(FIRE0501_working!F18,0))</f>
        <v>10</v>
      </c>
      <c r="G18" s="81">
        <f>IF(FIRE0501_working!G18="..","..",ROUND(FIRE0501_working!G18,0))</f>
        <v>16</v>
      </c>
      <c r="H18" s="81">
        <f>IF(FIRE0501_working!H18="..","..",ROUND(FIRE0501_working!H18,0))</f>
        <v>11</v>
      </c>
      <c r="I18" s="82">
        <f>IF(FIRE0501_working!I18="..","..",ROUND(FIRE0501_working!I18,0))</f>
        <v>11</v>
      </c>
      <c r="J18" s="77"/>
      <c r="K18" s="77"/>
      <c r="L18" s="77"/>
      <c r="M18" s="77"/>
      <c r="N18" s="77"/>
      <c r="O18" s="77"/>
    </row>
    <row r="19" spans="1:15" s="24" customFormat="1" ht="15" customHeight="1">
      <c r="A19" s="84" t="s">
        <v>81</v>
      </c>
      <c r="B19" s="81">
        <f>IF(FIRE0501_working!B19="..","..",ROUND(FIRE0501_working!B19,0))</f>
        <v>561</v>
      </c>
      <c r="C19" s="81">
        <f>IF(FIRE0501_working!C19="..","..",ROUND(FIRE0501_working!C19,0))</f>
        <v>90</v>
      </c>
      <c r="D19" s="81">
        <f>IF(FIRE0501_working!D19="..","..",ROUND(FIRE0501_working!D19,0))</f>
        <v>61</v>
      </c>
      <c r="E19" s="82">
        <f>IF(FIRE0501_working!E19="..","..",ROUND(FIRE0501_working!E19,0))</f>
        <v>712</v>
      </c>
      <c r="F19" s="81">
        <f>IF(FIRE0501_working!F19="..","..",ROUND(FIRE0501_working!F19,0))</f>
        <v>12</v>
      </c>
      <c r="G19" s="81">
        <f>IF(FIRE0501_working!G19="..","..",ROUND(FIRE0501_working!G19,0))</f>
        <v>18</v>
      </c>
      <c r="H19" s="81">
        <f>IF(FIRE0501_working!H19="..","..",ROUND(FIRE0501_working!H19,0))</f>
        <v>21</v>
      </c>
      <c r="I19" s="82">
        <f>IF(FIRE0501_working!I19="..","..",ROUND(FIRE0501_working!I19,0))</f>
        <v>13</v>
      </c>
      <c r="J19" s="77"/>
      <c r="K19" s="77"/>
      <c r="L19" s="77"/>
      <c r="M19" s="77"/>
      <c r="N19" s="77"/>
      <c r="O19" s="77"/>
    </row>
    <row r="20" spans="1:15" s="24" customFormat="1" ht="15" customHeight="1">
      <c r="A20" s="84" t="s">
        <v>82</v>
      </c>
      <c r="B20" s="81">
        <f>IF(FIRE0501_working!B20="..","..",ROUND(FIRE0501_working!B20,0))</f>
        <v>562</v>
      </c>
      <c r="C20" s="81">
        <f>IF(FIRE0501_working!C20="..","..",ROUND(FIRE0501_working!C20,0))</f>
        <v>101</v>
      </c>
      <c r="D20" s="81">
        <f>IF(FIRE0501_working!D20="..","..",ROUND(FIRE0501_working!D20,0))</f>
        <v>37</v>
      </c>
      <c r="E20" s="82">
        <f>IF(FIRE0501_working!E20="..","..",ROUND(FIRE0501_working!E20,0))</f>
        <v>700</v>
      </c>
      <c r="F20" s="81">
        <f>IF(FIRE0501_working!F20="..","..",ROUND(FIRE0501_working!F20,0))</f>
        <v>12</v>
      </c>
      <c r="G20" s="81">
        <f>IF(FIRE0501_working!G20="..","..",ROUND(FIRE0501_working!G20,0))</f>
        <v>20</v>
      </c>
      <c r="H20" s="81">
        <f>IF(FIRE0501_working!H20="..","..",ROUND(FIRE0501_working!H20,0))</f>
        <v>13</v>
      </c>
      <c r="I20" s="82">
        <f>IF(FIRE0501_working!I20="..","..",ROUND(FIRE0501_working!I20,0))</f>
        <v>12</v>
      </c>
      <c r="J20" s="77"/>
      <c r="K20" s="77"/>
      <c r="L20" s="77"/>
      <c r="M20" s="77"/>
      <c r="N20" s="77"/>
      <c r="O20" s="77"/>
    </row>
    <row r="21" spans="1:15" s="24" customFormat="1" ht="15" customHeight="1">
      <c r="A21" s="84" t="s">
        <v>83</v>
      </c>
      <c r="B21" s="81">
        <f>IF(FIRE0501_working!B21="..","..",ROUND(FIRE0501_working!B21,0))</f>
        <v>562</v>
      </c>
      <c r="C21" s="81">
        <f>IF(FIRE0501_working!C21="..","..",ROUND(FIRE0501_working!C21,0))</f>
        <v>89</v>
      </c>
      <c r="D21" s="81">
        <f>IF(FIRE0501_working!D21="..","..",ROUND(FIRE0501_working!D21,0))</f>
        <v>45</v>
      </c>
      <c r="E21" s="82">
        <f>IF(FIRE0501_working!E21="..","..",ROUND(FIRE0501_working!E21,0))</f>
        <v>696</v>
      </c>
      <c r="F21" s="81">
        <f>IF(FIRE0501_working!F21="..","..",ROUND(FIRE0501_working!F21,0))</f>
        <v>12</v>
      </c>
      <c r="G21" s="81">
        <f>IF(FIRE0501_working!G21="..","..",ROUND(FIRE0501_working!G21,0))</f>
        <v>18</v>
      </c>
      <c r="H21" s="81">
        <f>IF(FIRE0501_working!H21="..","..",ROUND(FIRE0501_working!H21,0))</f>
        <v>16</v>
      </c>
      <c r="I21" s="82">
        <f>IF(FIRE0501_working!I21="..","..",ROUND(FIRE0501_working!I21,0))</f>
        <v>12</v>
      </c>
      <c r="J21" s="77"/>
      <c r="K21" s="77"/>
      <c r="L21" s="77"/>
      <c r="M21" s="77"/>
      <c r="N21" s="77"/>
      <c r="O21" s="77"/>
    </row>
    <row r="22" spans="1:15" s="24" customFormat="1" ht="15" customHeight="1">
      <c r="A22" s="84" t="s">
        <v>84</v>
      </c>
      <c r="B22" s="81">
        <f>IF(FIRE0501_working!B22="..","..",ROUND(FIRE0501_working!B22,0))</f>
        <v>475</v>
      </c>
      <c r="C22" s="81">
        <f>IF(FIRE0501_working!C22="..","..",ROUND(FIRE0501_working!C22,0))</f>
        <v>98</v>
      </c>
      <c r="D22" s="81">
        <f>IF(FIRE0501_working!D22="..","..",ROUND(FIRE0501_working!D22,0))</f>
        <v>30</v>
      </c>
      <c r="E22" s="82">
        <f>IF(FIRE0501_working!E22="..","..",ROUND(FIRE0501_working!E22,0))</f>
        <v>603</v>
      </c>
      <c r="F22" s="81">
        <f>IF(FIRE0501_working!F22="..","..",ROUND(FIRE0501_working!F22,0))</f>
        <v>10</v>
      </c>
      <c r="G22" s="81">
        <f>IF(FIRE0501_working!G22="..","..",ROUND(FIRE0501_working!G22,0))</f>
        <v>19</v>
      </c>
      <c r="H22" s="81">
        <f>IF(FIRE0501_working!H22="..","..",ROUND(FIRE0501_working!H22,0))</f>
        <v>10</v>
      </c>
      <c r="I22" s="82">
        <f>IF(FIRE0501_working!I22="..","..",ROUND(FIRE0501_working!I22,0))</f>
        <v>11</v>
      </c>
      <c r="J22" s="77"/>
      <c r="K22" s="77"/>
      <c r="L22" s="77"/>
      <c r="M22" s="77"/>
      <c r="N22" s="77"/>
      <c r="O22" s="77"/>
    </row>
    <row r="23" spans="1:15" s="24" customFormat="1" ht="15" customHeight="1">
      <c r="A23" s="85" t="s">
        <v>85</v>
      </c>
      <c r="B23" s="81">
        <f>IF(FIRE0501_working!B23="..","..",ROUND(FIRE0501_working!B23,0))</f>
        <v>485</v>
      </c>
      <c r="C23" s="81">
        <f>IF(FIRE0501_working!C23="..","..",ROUND(FIRE0501_working!C23,0))</f>
        <v>111</v>
      </c>
      <c r="D23" s="81">
        <f>IF(FIRE0501_working!D23="..","..",ROUND(FIRE0501_working!D23,0))</f>
        <v>25</v>
      </c>
      <c r="E23" s="82">
        <f>IF(FIRE0501_working!E23="..","..",ROUND(FIRE0501_working!E23,0))</f>
        <v>621</v>
      </c>
      <c r="F23" s="81">
        <f>IF(FIRE0501_working!F23="..","..",ROUND(FIRE0501_working!F23,0))</f>
        <v>10</v>
      </c>
      <c r="G23" s="81">
        <f>IF(FIRE0501_working!G23="..","..",ROUND(FIRE0501_working!G23,0))</f>
        <v>22</v>
      </c>
      <c r="H23" s="81">
        <f>IF(FIRE0501_working!H23="..","..",ROUND(FIRE0501_working!H23,0))</f>
        <v>9</v>
      </c>
      <c r="I23" s="82">
        <f>IF(FIRE0501_working!I23="..","..",ROUND(FIRE0501_working!I23,0))</f>
        <v>11</v>
      </c>
      <c r="J23" s="77"/>
      <c r="K23" s="77"/>
      <c r="L23" s="77"/>
      <c r="M23" s="77"/>
      <c r="N23" s="77"/>
      <c r="O23" s="77"/>
    </row>
    <row r="24" spans="1:15" s="24" customFormat="1" ht="15" customHeight="1">
      <c r="A24" s="85" t="s">
        <v>86</v>
      </c>
      <c r="B24" s="81">
        <f>IF(FIRE0501_working!B24="..","..",ROUND(FIRE0501_working!B24,0))</f>
        <v>446</v>
      </c>
      <c r="C24" s="81">
        <f>IF(FIRE0501_working!C24="..","..",ROUND(FIRE0501_working!C24,0))</f>
        <v>74</v>
      </c>
      <c r="D24" s="81">
        <f>IF(FIRE0501_working!D24="..","..",ROUND(FIRE0501_working!D24,0))</f>
        <v>34</v>
      </c>
      <c r="E24" s="82">
        <f>IF(FIRE0501_working!E24="..","..",ROUND(FIRE0501_working!E24,0))</f>
        <v>554</v>
      </c>
      <c r="F24" s="81">
        <f>IF(FIRE0501_working!F24="..","..",ROUND(FIRE0501_working!F24,0))</f>
        <v>9</v>
      </c>
      <c r="G24" s="81">
        <f>IF(FIRE0501_working!G24="..","..",ROUND(FIRE0501_working!G24,0))</f>
        <v>15</v>
      </c>
      <c r="H24" s="81">
        <f>IF(FIRE0501_working!H24="..","..",ROUND(FIRE0501_working!H24,0))</f>
        <v>12</v>
      </c>
      <c r="I24" s="82">
        <f>IF(FIRE0501_working!I24="..","..",ROUND(FIRE0501_working!I24,0))</f>
        <v>10</v>
      </c>
      <c r="J24" s="77"/>
      <c r="K24" s="77"/>
      <c r="L24" s="77"/>
      <c r="M24" s="77"/>
      <c r="N24" s="77"/>
      <c r="O24" s="77"/>
    </row>
    <row r="25" spans="1:15" s="24" customFormat="1" ht="15" customHeight="1">
      <c r="A25" s="85" t="s">
        <v>87</v>
      </c>
      <c r="B25" s="81">
        <f>IF(FIRE0501_working!B25="..","..",ROUND(FIRE0501_working!B25,0))</f>
        <v>458</v>
      </c>
      <c r="C25" s="81">
        <f>IF(FIRE0501_working!C25="..","..",ROUND(FIRE0501_working!C25,0))</f>
        <v>87</v>
      </c>
      <c r="D25" s="81">
        <f>IF(FIRE0501_working!D25="..","..",ROUND(FIRE0501_working!D25,0))</f>
        <v>38</v>
      </c>
      <c r="E25" s="82">
        <f>IF(FIRE0501_working!E25="..","..",ROUND(FIRE0501_working!E25,0))</f>
        <v>583</v>
      </c>
      <c r="F25" s="81">
        <f>IF(FIRE0501_working!F25="..","..",ROUND(FIRE0501_working!F25,0))</f>
        <v>9</v>
      </c>
      <c r="G25" s="81">
        <f>IF(FIRE0501_working!G25="..","..",ROUND(FIRE0501_working!G25,0))</f>
        <v>17</v>
      </c>
      <c r="H25" s="81">
        <f>IF(FIRE0501_working!H25="..","..",ROUND(FIRE0501_working!H25,0))</f>
        <v>13</v>
      </c>
      <c r="I25" s="82">
        <f>IF(FIRE0501_working!I25="..","..",ROUND(FIRE0501_working!I25,0))</f>
        <v>10</v>
      </c>
      <c r="J25" s="77"/>
      <c r="K25" s="77"/>
      <c r="L25" s="77"/>
      <c r="M25" s="77"/>
      <c r="N25" s="77"/>
      <c r="O25" s="77"/>
    </row>
    <row r="26" spans="1:15" s="24" customFormat="1" ht="15" customHeight="1">
      <c r="A26" s="85" t="s">
        <v>89</v>
      </c>
      <c r="B26" s="81">
        <f>IF(FIRE0501_working!B26="..","..",ROUND(FIRE0501_working!B26,0))</f>
        <v>417</v>
      </c>
      <c r="C26" s="81">
        <f>IF(FIRE0501_working!C26="..","..",ROUND(FIRE0501_working!C26,0))</f>
        <v>80</v>
      </c>
      <c r="D26" s="81">
        <f>IF(FIRE0501_working!D26="..","..",ROUND(FIRE0501_working!D26,0))</f>
        <v>25</v>
      </c>
      <c r="E26" s="82">
        <f>IF(FIRE0501_working!E26="..","..",ROUND(FIRE0501_working!E26,0))</f>
        <v>522</v>
      </c>
      <c r="F26" s="81">
        <f>IF(FIRE0501_working!F26="..","..",ROUND(FIRE0501_working!F26,0))</f>
        <v>8</v>
      </c>
      <c r="G26" s="81">
        <f>IF(FIRE0501_working!G26="..","..",ROUND(FIRE0501_working!G26,0))</f>
        <v>16</v>
      </c>
      <c r="H26" s="81">
        <f>IF(FIRE0501_working!H26="..","..",ROUND(FIRE0501_working!H26,0))</f>
        <v>9</v>
      </c>
      <c r="I26" s="82">
        <f>IF(FIRE0501_working!I26="..","..",ROUND(FIRE0501_working!I26,0))</f>
        <v>9</v>
      </c>
      <c r="J26" s="77"/>
      <c r="K26" s="77"/>
      <c r="L26" s="77"/>
      <c r="M26" s="77"/>
      <c r="N26" s="77"/>
      <c r="O26" s="77"/>
    </row>
    <row r="27" spans="1:15" s="24" customFormat="1" ht="15" customHeight="1">
      <c r="A27" s="77" t="s">
        <v>90</v>
      </c>
      <c r="B27" s="81">
        <f>IF(FIRE0501_working!B27="..","..",ROUND(FIRE0501_working!B27,0))</f>
        <v>454</v>
      </c>
      <c r="C27" s="81">
        <f>IF(FIRE0501_working!C27="..","..",ROUND(FIRE0501_working!C27,0))</f>
        <v>89</v>
      </c>
      <c r="D27" s="81">
        <f>IF(FIRE0501_working!D27="..","..",ROUND(FIRE0501_working!D27,0))</f>
        <v>33</v>
      </c>
      <c r="E27" s="82">
        <f>IF(FIRE0501_working!E27="..","..",ROUND(FIRE0501_working!E27,0))</f>
        <v>576</v>
      </c>
      <c r="F27" s="81">
        <f>IF(FIRE0501_working!F27="..","..",ROUND(FIRE0501_working!F27,0))</f>
        <v>9</v>
      </c>
      <c r="G27" s="81">
        <f>IF(FIRE0501_working!G27="..","..",ROUND(FIRE0501_working!G27,0))</f>
        <v>18</v>
      </c>
      <c r="H27" s="81">
        <f>IF(FIRE0501_working!H27="..","..",ROUND(FIRE0501_working!H27,0))</f>
        <v>11</v>
      </c>
      <c r="I27" s="82">
        <f>IF(FIRE0501_working!I27="..","..",ROUND(FIRE0501_working!I27,0))</f>
        <v>10</v>
      </c>
      <c r="J27" s="77"/>
      <c r="K27" s="77"/>
      <c r="L27" s="77"/>
      <c r="M27" s="77"/>
      <c r="N27" s="77"/>
      <c r="O27" s="77"/>
    </row>
    <row r="28" spans="1:15" s="24" customFormat="1" ht="15" customHeight="1">
      <c r="A28" s="77" t="s">
        <v>91</v>
      </c>
      <c r="B28" s="81">
        <f>IF(FIRE0501_working!B28="..","..",ROUND(FIRE0501_working!B28,0))</f>
        <v>371</v>
      </c>
      <c r="C28" s="81">
        <f>IF(FIRE0501_working!C28="..","..",ROUND(FIRE0501_working!C28,0))</f>
        <v>85</v>
      </c>
      <c r="D28" s="81">
        <f>IF(FIRE0501_working!D28="..","..",ROUND(FIRE0501_working!D28,0))</f>
        <v>27</v>
      </c>
      <c r="E28" s="82">
        <f>IF(FIRE0501_working!E28="..","..",ROUND(FIRE0501_working!E28,0))</f>
        <v>483</v>
      </c>
      <c r="F28" s="81">
        <f>IF(FIRE0501_working!F28="..","..",ROUND(FIRE0501_working!F28,0))</f>
        <v>7</v>
      </c>
      <c r="G28" s="81">
        <f>IF(FIRE0501_working!G28="..","..",ROUND(FIRE0501_working!G28,0))</f>
        <v>17</v>
      </c>
      <c r="H28" s="81">
        <f>IF(FIRE0501_working!H28="..","..",ROUND(FIRE0501_working!H28,0))</f>
        <v>9</v>
      </c>
      <c r="I28" s="82">
        <f>IF(FIRE0501_working!I28="..","..",ROUND(FIRE0501_working!I28,0))</f>
        <v>8</v>
      </c>
      <c r="J28" s="77"/>
      <c r="K28" s="77"/>
      <c r="L28" s="77"/>
      <c r="M28" s="77"/>
      <c r="N28" s="77"/>
      <c r="O28" s="77"/>
    </row>
    <row r="29" spans="1:15" s="24" customFormat="1" ht="15" customHeight="1">
      <c r="A29" s="77" t="s">
        <v>92</v>
      </c>
      <c r="B29" s="81">
        <f>IF(FIRE0501_working!B29="..","..",ROUND(FIRE0501_working!B29,0))</f>
        <v>386</v>
      </c>
      <c r="C29" s="81">
        <f>IF(FIRE0501_working!C29="..","..",ROUND(FIRE0501_working!C29,0))</f>
        <v>60</v>
      </c>
      <c r="D29" s="81">
        <f>IF(FIRE0501_working!D29="..","..",ROUND(FIRE0501_working!D29,0))</f>
        <v>24</v>
      </c>
      <c r="E29" s="82">
        <f>IF(FIRE0501_working!E29="..","..",ROUND(FIRE0501_working!E29,0))</f>
        <v>470</v>
      </c>
      <c r="F29" s="81">
        <f>IF(FIRE0501_working!F29="..","..",ROUND(FIRE0501_working!F29,0))</f>
        <v>8</v>
      </c>
      <c r="G29" s="81">
        <f>IF(FIRE0501_working!G29="..","..",ROUND(FIRE0501_working!G29,0))</f>
        <v>12</v>
      </c>
      <c r="H29" s="81">
        <f>IF(FIRE0501_working!H29="..","..",ROUND(FIRE0501_working!H29,0))</f>
        <v>8</v>
      </c>
      <c r="I29" s="82">
        <f>IF(FIRE0501_working!I29="..","..",ROUND(FIRE0501_working!I29,0))</f>
        <v>8</v>
      </c>
      <c r="J29" s="77"/>
      <c r="K29" s="77"/>
      <c r="L29" s="77"/>
      <c r="M29" s="77"/>
      <c r="N29" s="77"/>
      <c r="O29" s="77"/>
    </row>
    <row r="30" spans="1:15" s="24" customFormat="1" ht="15" customHeight="1">
      <c r="A30" s="77" t="s">
        <v>93</v>
      </c>
      <c r="B30" s="81">
        <f>IF(FIRE0501_working!B30="..","..",ROUND(FIRE0501_working!B30,0))</f>
        <v>364</v>
      </c>
      <c r="C30" s="81">
        <f>IF(FIRE0501_working!C30="..","..",ROUND(FIRE0501_working!C30,0))</f>
        <v>46</v>
      </c>
      <c r="D30" s="81">
        <f>IF(FIRE0501_working!D30="..","..",ROUND(FIRE0501_working!D30,0))</f>
        <v>20</v>
      </c>
      <c r="E30" s="82">
        <f>IF(FIRE0501_working!E30="..","..",ROUND(FIRE0501_working!E30,0))</f>
        <v>430</v>
      </c>
      <c r="F30" s="81">
        <f>IF(FIRE0501_working!F30="..","..",ROUND(FIRE0501_working!F30,0))</f>
        <v>7</v>
      </c>
      <c r="G30" s="81">
        <f>IF(FIRE0501_working!G30="..","..",ROUND(FIRE0501_working!G30,0))</f>
        <v>9</v>
      </c>
      <c r="H30" s="81">
        <f>IF(FIRE0501_working!H30="..","..",ROUND(FIRE0501_working!H30,0))</f>
        <v>7</v>
      </c>
      <c r="I30" s="82">
        <f>IF(FIRE0501_working!I30="..","..",ROUND(FIRE0501_working!I30,0))</f>
        <v>7</v>
      </c>
      <c r="J30" s="77"/>
      <c r="K30" s="77"/>
      <c r="L30" s="77"/>
      <c r="M30" s="77"/>
      <c r="N30" s="77"/>
      <c r="O30" s="77"/>
    </row>
    <row r="31" spans="1:15" s="24" customFormat="1" ht="15" customHeight="1">
      <c r="A31" s="77" t="s">
        <v>94</v>
      </c>
      <c r="B31" s="81">
        <f>IF(FIRE0501_working!B31="..","..",ROUND(FIRE0501_working!B31,0))</f>
        <v>358</v>
      </c>
      <c r="C31" s="81">
        <f>IF(FIRE0501_working!C31="..","..",ROUND(FIRE0501_working!C31,0))</f>
        <v>72</v>
      </c>
      <c r="D31" s="81">
        <f>IF(FIRE0501_working!D31="..","..",ROUND(FIRE0501_working!D31,0))</f>
        <v>28</v>
      </c>
      <c r="E31" s="82">
        <f>IF(FIRE0501_working!E31="..","..",ROUND(FIRE0501_working!E31,0))</f>
        <v>458</v>
      </c>
      <c r="F31" s="81">
        <f>IF(FIRE0501_working!F31="..","..",ROUND(FIRE0501_working!F31,0))</f>
        <v>7</v>
      </c>
      <c r="G31" s="81">
        <f>IF(FIRE0501_working!G31="..","..",ROUND(FIRE0501_working!G31,0))</f>
        <v>14</v>
      </c>
      <c r="H31" s="81">
        <f>IF(FIRE0501_working!H31="..","..",ROUND(FIRE0501_working!H31,0))</f>
        <v>9</v>
      </c>
      <c r="I31" s="82">
        <f>IF(FIRE0501_working!I31="..","..",ROUND(FIRE0501_working!I31,0))</f>
        <v>8</v>
      </c>
      <c r="J31" s="77"/>
      <c r="K31" s="77"/>
      <c r="L31" s="77"/>
      <c r="M31" s="77"/>
      <c r="N31" s="77"/>
      <c r="O31" s="77"/>
    </row>
    <row r="32" spans="1:15" s="24" customFormat="1" ht="15" customHeight="1">
      <c r="A32" s="77" t="s">
        <v>95</v>
      </c>
      <c r="B32" s="81">
        <f>IF(FIRE0501_working!B32="..","..",ROUND(FIRE0501_working!B32,0))</f>
        <v>323</v>
      </c>
      <c r="C32" s="81">
        <f>IF(FIRE0501_working!C32="..","..",ROUND(FIRE0501_working!C32,0))</f>
        <v>64</v>
      </c>
      <c r="D32" s="81">
        <f>IF(FIRE0501_working!D32="..","..",ROUND(FIRE0501_working!D32,0))</f>
        <v>17</v>
      </c>
      <c r="E32" s="82">
        <f>IF(FIRE0501_working!E32="..","..",ROUND(FIRE0501_working!E32,0))</f>
        <v>404</v>
      </c>
      <c r="F32" s="81">
        <f>IF(FIRE0501_working!F32="..","..",ROUND(FIRE0501_working!F32,0))</f>
        <v>6</v>
      </c>
      <c r="G32" s="81">
        <f>IF(FIRE0501_working!G32="..","..",ROUND(FIRE0501_working!G32,0))</f>
        <v>12</v>
      </c>
      <c r="H32" s="81">
        <f>IF(FIRE0501_working!H32="..","..",ROUND(FIRE0501_working!H32,0))</f>
        <v>6</v>
      </c>
      <c r="I32" s="82">
        <f>IF(FIRE0501_working!I32="..","..",ROUND(FIRE0501_working!I32,0))</f>
        <v>7</v>
      </c>
      <c r="J32" s="77"/>
      <c r="K32" s="77"/>
      <c r="L32" s="77"/>
      <c r="M32" s="77"/>
      <c r="N32" s="77"/>
      <c r="O32" s="77"/>
    </row>
    <row r="33" spans="1:15" s="24" customFormat="1" ht="15" customHeight="1">
      <c r="A33" s="77" t="s">
        <v>96</v>
      </c>
      <c r="B33" s="81">
        <f>IF(FIRE0501_working!B33="..","..",ROUND(FIRE0501_working!B33,0))</f>
        <v>340</v>
      </c>
      <c r="C33" s="81">
        <f>IF(FIRE0501_working!C33="..","..",ROUND(FIRE0501_working!C33,0))</f>
        <v>62</v>
      </c>
      <c r="D33" s="81">
        <f>IF(FIRE0501_working!D33="..","..",ROUND(FIRE0501_working!D33,0))</f>
        <v>24</v>
      </c>
      <c r="E33" s="82">
        <f>IF(FIRE0501_working!E33="..","..",ROUND(FIRE0501_working!E33,0))</f>
        <v>426</v>
      </c>
      <c r="F33" s="81">
        <f>IF(FIRE0501_working!F33="..","..",ROUND(FIRE0501_working!F33,0))</f>
        <v>7</v>
      </c>
      <c r="G33" s="81">
        <f>IF(FIRE0501_working!G33="..","..",ROUND(FIRE0501_working!G33,0))</f>
        <v>12</v>
      </c>
      <c r="H33" s="81">
        <f>IF(FIRE0501_working!H33="..","..",ROUND(FIRE0501_working!H33,0))</f>
        <v>8</v>
      </c>
      <c r="I33" s="82">
        <f>IF(FIRE0501_working!I33="..","..",ROUND(FIRE0501_working!I33,0))</f>
        <v>7</v>
      </c>
      <c r="J33" s="77"/>
      <c r="K33" s="77"/>
      <c r="L33" s="77"/>
      <c r="M33" s="77"/>
      <c r="N33" s="77"/>
      <c r="O33" s="86"/>
    </row>
    <row r="34" spans="1:15" s="24" customFormat="1" ht="15" customHeight="1">
      <c r="A34" s="77" t="s">
        <v>46</v>
      </c>
      <c r="B34" s="81">
        <f>IF(FIRE0501_working!B34="..","..",ROUND(FIRE0501_working!B34,0))</f>
        <v>334</v>
      </c>
      <c r="C34" s="81">
        <f>IF(FIRE0501_working!C34="..","..",ROUND(FIRE0501_working!C34,0))</f>
        <v>52</v>
      </c>
      <c r="D34" s="81">
        <f>IF(FIRE0501_working!D34="..","..",ROUND(FIRE0501_working!D34,0))</f>
        <v>21</v>
      </c>
      <c r="E34" s="82">
        <f>IF(FIRE0501_working!E34="..","..",ROUND(FIRE0501_working!E34,0))</f>
        <v>407</v>
      </c>
      <c r="F34" s="81">
        <f>IF(FIRE0501_working!F34="..","..",ROUND(FIRE0501_working!F34,0))</f>
        <v>6</v>
      </c>
      <c r="G34" s="81">
        <f>IF(FIRE0501_working!G34="..","..",ROUND(FIRE0501_working!G34,0))</f>
        <v>10</v>
      </c>
      <c r="H34" s="81">
        <f>IF(FIRE0501_working!H34="..","..",ROUND(FIRE0501_working!H34,0))</f>
        <v>7</v>
      </c>
      <c r="I34" s="82">
        <f>IF(FIRE0501_working!I34="..","..",ROUND(FIRE0501_working!I34,0))</f>
        <v>7</v>
      </c>
      <c r="J34" s="77"/>
      <c r="K34" s="87"/>
      <c r="L34" s="77"/>
      <c r="M34" s="77"/>
      <c r="N34" s="77"/>
      <c r="O34" s="86"/>
    </row>
    <row r="35" spans="1:15" s="24" customFormat="1" ht="15" customHeight="1">
      <c r="A35" s="77" t="s">
        <v>52</v>
      </c>
      <c r="B35" s="81">
        <f>IF(FIRE0501_working!B35="..","..",ROUND(FIRE0501_working!B35,0))</f>
        <v>313</v>
      </c>
      <c r="C35" s="81">
        <f>IF(FIRE0501_working!C35="..","..",ROUND(FIRE0501_working!C35,0))</f>
        <v>59</v>
      </c>
      <c r="D35" s="81">
        <f>IF(FIRE0501_working!D35="..","..",ROUND(FIRE0501_working!D35,0))</f>
        <v>23</v>
      </c>
      <c r="E35" s="82">
        <f>IF(FIRE0501_working!E35="..","..",ROUND(FIRE0501_working!E35,0))</f>
        <v>395</v>
      </c>
      <c r="F35" s="81">
        <f>IF(FIRE0501_working!F35="..","..",ROUND(FIRE0501_working!F35,0))</f>
        <v>6</v>
      </c>
      <c r="G35" s="81">
        <f>IF(FIRE0501_working!G35="..","..",ROUND(FIRE0501_working!G35,0))</f>
        <v>11</v>
      </c>
      <c r="H35" s="81">
        <f>IF(FIRE0501_working!H35="..","..",ROUND(FIRE0501_working!H35,0))</f>
        <v>8</v>
      </c>
      <c r="I35" s="82">
        <f>IF(FIRE0501_working!I35="..","..",ROUND(FIRE0501_working!I35,0))</f>
        <v>6</v>
      </c>
      <c r="J35" s="77"/>
      <c r="K35" s="87"/>
      <c r="L35" s="77"/>
      <c r="M35" s="77"/>
      <c r="N35" s="77"/>
      <c r="O35" s="86"/>
    </row>
    <row r="36" spans="1:15" s="24" customFormat="1" ht="15" customHeight="1">
      <c r="A36" s="77" t="s">
        <v>53</v>
      </c>
      <c r="B36" s="81">
        <f>IF(FIRE0501_working!B36="..","..",ROUND(FIRE0501_working!B36,0))</f>
        <v>286</v>
      </c>
      <c r="C36" s="81">
        <f>IF(FIRE0501_working!C36="..","..",ROUND(FIRE0501_working!C36,0))</f>
        <v>46</v>
      </c>
      <c r="D36" s="81">
        <f>IF(FIRE0501_working!D36="..","..",ROUND(FIRE0501_working!D36,0))</f>
        <v>17</v>
      </c>
      <c r="E36" s="82">
        <f>IF(FIRE0501_working!E36="..","..",ROUND(FIRE0501_working!E36,0))</f>
        <v>349</v>
      </c>
      <c r="F36" s="81">
        <f>IF(FIRE0501_working!F36="..","..",ROUND(FIRE0501_working!F36,0))</f>
        <v>5</v>
      </c>
      <c r="G36" s="81">
        <f>IF(FIRE0501_working!G36="..","..",ROUND(FIRE0501_working!G36,0))</f>
        <v>9</v>
      </c>
      <c r="H36" s="81">
        <f>IF(FIRE0501_working!H36="..","..",ROUND(FIRE0501_working!H36,0))</f>
        <v>6</v>
      </c>
      <c r="I36" s="82">
        <f>IF(FIRE0501_working!I36="..","..",ROUND(FIRE0501_working!I36,0))</f>
        <v>6</v>
      </c>
      <c r="J36" s="77"/>
      <c r="K36" s="87"/>
      <c r="L36" s="77"/>
      <c r="M36" s="77"/>
      <c r="N36" s="77"/>
      <c r="O36" s="86"/>
    </row>
    <row r="37" spans="1:15" s="24" customFormat="1" ht="15" customHeight="1">
      <c r="A37" s="77" t="s">
        <v>54</v>
      </c>
      <c r="B37" s="81">
        <f>IF(FIRE0501_working!B37="..","..",ROUND(FIRE0501_working!B37,0))</f>
        <v>276</v>
      </c>
      <c r="C37" s="81">
        <f>IF(FIRE0501_working!C37="..","..",ROUND(FIRE0501_working!C37,0))</f>
        <v>31</v>
      </c>
      <c r="D37" s="81">
        <f>IF(FIRE0501_working!D37="..","..",ROUND(FIRE0501_working!D37,0))</f>
        <v>17</v>
      </c>
      <c r="E37" s="82">
        <f>IF(FIRE0501_working!E37="..","..",ROUND(FIRE0501_working!E37,0))</f>
        <v>324</v>
      </c>
      <c r="F37" s="81">
        <f>IF(FIRE0501_working!F37="..","..",ROUND(FIRE0501_working!F37,0))</f>
        <v>5</v>
      </c>
      <c r="G37" s="81">
        <f>IF(FIRE0501_working!G37="..","..",ROUND(FIRE0501_working!G37,0))</f>
        <v>6</v>
      </c>
      <c r="H37" s="81">
        <f>IF(FIRE0501_working!H37="..","..",ROUND(FIRE0501_working!H37,0))</f>
        <v>6</v>
      </c>
      <c r="I37" s="82">
        <f>IF(FIRE0501_working!I37="..","..",ROUND(FIRE0501_working!I37,0))</f>
        <v>5</v>
      </c>
      <c r="J37" s="77"/>
      <c r="K37" s="87"/>
      <c r="L37" s="77"/>
      <c r="M37" s="77"/>
      <c r="N37" s="77"/>
      <c r="O37" s="86"/>
    </row>
    <row r="38" spans="1:15" s="24" customFormat="1" ht="15" customHeight="1">
      <c r="A38" s="77" t="s">
        <v>55</v>
      </c>
      <c r="B38" s="81">
        <f>IF(FIRE0501_working!B38="..","..",ROUND(FIRE0501_working!B38,0))</f>
        <v>264</v>
      </c>
      <c r="C38" s="81">
        <f>IF(FIRE0501_working!C38="..","..",ROUND(FIRE0501_working!C38,0))</f>
        <v>40</v>
      </c>
      <c r="D38" s="81">
        <f>IF(FIRE0501_working!D38="..","..",ROUND(FIRE0501_working!D38,0))</f>
        <v>20</v>
      </c>
      <c r="E38" s="82">
        <f>IF(FIRE0501_working!E38="..","..",ROUND(FIRE0501_working!E38,0))</f>
        <v>324</v>
      </c>
      <c r="F38" s="81">
        <f>IF(FIRE0501_working!F38="..","..",ROUND(FIRE0501_working!F38,0))</f>
        <v>5</v>
      </c>
      <c r="G38" s="81">
        <f>IF(FIRE0501_working!G38="..","..",ROUND(FIRE0501_working!G38,0))</f>
        <v>8</v>
      </c>
      <c r="H38" s="81">
        <f>IF(FIRE0501_working!H38="..","..",ROUND(FIRE0501_working!H38,0))</f>
        <v>7</v>
      </c>
      <c r="I38" s="82">
        <f>IF(FIRE0501_working!I38="..","..",ROUND(FIRE0501_working!I38,0))</f>
        <v>5</v>
      </c>
      <c r="J38" s="77"/>
      <c r="K38" s="87"/>
      <c r="L38" s="77"/>
      <c r="M38" s="77"/>
      <c r="N38" s="77"/>
      <c r="O38" s="86"/>
    </row>
    <row r="39" spans="1:15" s="24" customFormat="1" ht="15" customHeight="1">
      <c r="A39" s="77" t="s">
        <v>56</v>
      </c>
      <c r="B39" s="81">
        <f>IF(FIRE0501_working!B39="..","..",ROUND(FIRE0501_working!B39,0))</f>
        <v>305</v>
      </c>
      <c r="C39" s="81">
        <f>IF(FIRE0501_working!C39="..","..",ROUND(FIRE0501_working!C39,0))</f>
        <v>45</v>
      </c>
      <c r="D39" s="81">
        <f>IF(FIRE0501_working!D39="..","..",ROUND(FIRE0501_working!D39,0))</f>
        <v>19</v>
      </c>
      <c r="E39" s="82">
        <f>IF(FIRE0501_working!E39="..","..",ROUND(FIRE0501_working!E39,0))</f>
        <v>369</v>
      </c>
      <c r="F39" s="81">
        <f>IF(FIRE0501_working!F39="..","..",ROUND(FIRE0501_working!F39,0))</f>
        <v>6</v>
      </c>
      <c r="G39" s="81">
        <f>IF(FIRE0501_working!G39="..","..",ROUND(FIRE0501_working!G39,0))</f>
        <v>8</v>
      </c>
      <c r="H39" s="81">
        <f>IF(FIRE0501_working!H39="..","..",ROUND(FIRE0501_working!H39,0))</f>
        <v>6</v>
      </c>
      <c r="I39" s="82">
        <f>IF(FIRE0501_working!I39="..","..",ROUND(FIRE0501_working!I39,0))</f>
        <v>6</v>
      </c>
      <c r="J39" s="77"/>
      <c r="K39" s="87"/>
      <c r="L39" s="77"/>
      <c r="M39" s="77"/>
      <c r="N39" s="77"/>
      <c r="O39" s="86"/>
    </row>
    <row r="40" spans="1:15" s="24" customFormat="1">
      <c r="A40" s="77" t="s">
        <v>57</v>
      </c>
      <c r="B40" s="81">
        <f>IF(FIRE0501_working!B40="..","..",ROUND(FIRE0501_working!B40,0))</f>
        <v>265</v>
      </c>
      <c r="C40" s="81">
        <f>IF(FIRE0501_working!C40="..","..",ROUND(FIRE0501_working!C40,0))</f>
        <v>44</v>
      </c>
      <c r="D40" s="81">
        <f>IF(FIRE0501_working!D40="..","..",ROUND(FIRE0501_working!D40,0))</f>
        <v>19</v>
      </c>
      <c r="E40" s="82">
        <f>IF(FIRE0501_working!E40="..","..",ROUND(FIRE0501_working!E40,0))</f>
        <v>328</v>
      </c>
      <c r="F40" s="81">
        <f>IF(FIRE0501_working!F40="..","..",ROUND(FIRE0501_working!F40,0))</f>
        <v>5</v>
      </c>
      <c r="G40" s="81">
        <f>IF(FIRE0501_working!G40="..","..",ROUND(FIRE0501_working!G40,0))</f>
        <v>8</v>
      </c>
      <c r="H40" s="81">
        <f>IF(FIRE0501_working!H40="..","..",ROUND(FIRE0501_working!H40,0))</f>
        <v>6</v>
      </c>
      <c r="I40" s="82">
        <f>IF(FIRE0501_working!I40="..","..",ROUND(FIRE0501_working!I40,0))</f>
        <v>5</v>
      </c>
      <c r="J40" s="77"/>
      <c r="K40" s="87"/>
      <c r="L40" s="77"/>
      <c r="M40" s="77"/>
      <c r="N40" s="77"/>
      <c r="O40" s="86"/>
    </row>
    <row r="41" spans="1:15" s="24" customFormat="1">
      <c r="A41" s="77" t="s">
        <v>58</v>
      </c>
      <c r="B41" s="81">
        <f>IF(FIRE0501_working!B41="..","..",ROUND(FIRE0501_working!B41,0))</f>
        <v>338</v>
      </c>
      <c r="C41" s="81">
        <f>IF(FIRE0501_working!C41="..","..",ROUND(FIRE0501_working!C41,0))</f>
        <v>44</v>
      </c>
      <c r="D41" s="81">
        <f>IF(FIRE0501_working!D41="..","..",ROUND(FIRE0501_working!D41,0))</f>
        <v>15</v>
      </c>
      <c r="E41" s="82">
        <f>IF(FIRE0501_working!E41="..","..",ROUND(FIRE0501_working!E41,0))</f>
        <v>397</v>
      </c>
      <c r="F41" s="81">
        <f>IF(FIRE0501_working!F41="..","..",ROUND(FIRE0501_working!F41,0))</f>
        <v>6</v>
      </c>
      <c r="G41" s="81">
        <f>IF(FIRE0501_working!G41="..","..",ROUND(FIRE0501_working!G41,0))</f>
        <v>8</v>
      </c>
      <c r="H41" s="81">
        <f>IF(FIRE0501_working!H41="..","..",ROUND(FIRE0501_working!H41,0))</f>
        <v>5</v>
      </c>
      <c r="I41" s="82">
        <f>IF(FIRE0501_working!I41="..","..",ROUND(FIRE0501_working!I41,0))</f>
        <v>6</v>
      </c>
      <c r="J41" s="77"/>
      <c r="K41" s="87"/>
      <c r="L41" s="77"/>
      <c r="M41" s="77"/>
      <c r="N41" s="77"/>
      <c r="O41" s="86"/>
    </row>
    <row r="42" spans="1:15" s="24" customFormat="1">
      <c r="A42" s="77" t="s">
        <v>59</v>
      </c>
      <c r="B42" s="81">
        <f>IF(FIRE0501_working!B42="..","..",ROUND(FIRE0501_working!B42,0))</f>
        <v>251</v>
      </c>
      <c r="C42" s="81">
        <f>IF(FIRE0501_working!C42="..","..",ROUND(FIRE0501_working!C42,0))</f>
        <v>44</v>
      </c>
      <c r="D42" s="81">
        <f>IF(FIRE0501_working!D42="..","..",ROUND(FIRE0501_working!D42,0))</f>
        <v>20</v>
      </c>
      <c r="E42" s="82">
        <f>IF(FIRE0501_working!E42="..","..",ROUND(FIRE0501_working!E42,0))</f>
        <v>315</v>
      </c>
      <c r="F42" s="81">
        <f>IF(FIRE0501_working!F42="..","..",ROUND(FIRE0501_working!F42,0))</f>
        <v>4</v>
      </c>
      <c r="G42" s="81">
        <f>IF(FIRE0501_working!G42="..","..",ROUND(FIRE0501_working!G42,0))</f>
        <v>8</v>
      </c>
      <c r="H42" s="81">
        <f>IF(FIRE0501_working!H42="..","..",ROUND(FIRE0501_working!H42,0))</f>
        <v>6</v>
      </c>
      <c r="I42" s="82">
        <f>IF(FIRE0501_working!I42="..","..",ROUND(FIRE0501_working!I42,0))</f>
        <v>5</v>
      </c>
      <c r="J42" s="77"/>
      <c r="K42" s="87"/>
      <c r="L42" s="77"/>
      <c r="M42" s="77"/>
      <c r="N42" s="77"/>
      <c r="O42" s="86"/>
    </row>
    <row r="43" spans="1:15" s="24" customFormat="1">
      <c r="A43" s="77" t="s">
        <v>60</v>
      </c>
      <c r="B43" s="81">
        <f>IF(FIRE0501_working!B43="..","..",ROUND(FIRE0501_working!B43,0))</f>
        <v>243</v>
      </c>
      <c r="C43" s="81">
        <f>IF(FIRE0501_working!C43="..","..",ROUND(FIRE0501_working!C43,0))</f>
        <v>27</v>
      </c>
      <c r="D43" s="81">
        <f>IF(FIRE0501_working!D43="..","..",ROUND(FIRE0501_working!D43,0))</f>
        <v>16</v>
      </c>
      <c r="E43" s="82">
        <f>IF(FIRE0501_working!E43="..","..",ROUND(FIRE0501_working!E43,0))</f>
        <v>286</v>
      </c>
      <c r="F43" s="81">
        <f>IF(FIRE0501_working!F43="..","..",ROUND(FIRE0501_working!F43,0))</f>
        <v>4</v>
      </c>
      <c r="G43" s="81">
        <f>IF(FIRE0501_working!G43="..","..",ROUND(FIRE0501_working!G43,0))</f>
        <v>5</v>
      </c>
      <c r="H43" s="81">
        <f>IF(FIRE0501_working!H43="..","..",ROUND(FIRE0501_working!H43,0))</f>
        <v>5</v>
      </c>
      <c r="I43" s="82">
        <f>IF(FIRE0501_working!I43="..","..",ROUND(FIRE0501_working!I43,0))</f>
        <v>4</v>
      </c>
      <c r="J43" s="77"/>
      <c r="K43" s="87"/>
      <c r="L43" s="77"/>
      <c r="M43" s="77"/>
      <c r="N43" s="77"/>
      <c r="O43" s="86"/>
    </row>
    <row r="44" spans="1:15" s="24" customFormat="1">
      <c r="A44" s="77" t="s">
        <v>61</v>
      </c>
      <c r="B44" s="81">
        <f>IF(FIRE0501_working!B44="..","..",ROUND(FIRE0501_working!B44,0))</f>
        <v>236</v>
      </c>
      <c r="C44" s="81">
        <f>IF(FIRE0501_working!C44="..","..",ROUND(FIRE0501_working!C44,0))</f>
        <v>52</v>
      </c>
      <c r="D44" s="81">
        <f>IF(FIRE0501_working!D44="..","..",ROUND(FIRE0501_working!D44,0))</f>
        <v>21</v>
      </c>
      <c r="E44" s="82">
        <f>IF(FIRE0501_working!E44="..","..",ROUND(FIRE0501_working!E44,0))</f>
        <v>309</v>
      </c>
      <c r="F44" s="81">
        <f>IF(FIRE0501_working!F44="..","..",ROUND(FIRE0501_working!F44,0))</f>
        <v>4</v>
      </c>
      <c r="G44" s="81">
        <f>IF(FIRE0501_working!G44="..","..",ROUND(FIRE0501_working!G44,0))</f>
        <v>10</v>
      </c>
      <c r="H44" s="81">
        <f>IF(FIRE0501_working!H44="..","..",ROUND(FIRE0501_working!H44,0))</f>
        <v>7</v>
      </c>
      <c r="I44" s="82">
        <f>IF(FIRE0501_working!I44="..","..",ROUND(FIRE0501_working!I44,0))</f>
        <v>5</v>
      </c>
      <c r="J44" s="77"/>
      <c r="K44" s="87"/>
      <c r="L44" s="77"/>
      <c r="M44" s="77"/>
      <c r="N44" s="77"/>
      <c r="O44" s="86"/>
    </row>
    <row r="45" spans="1:15" s="24" customFormat="1">
      <c r="A45" s="77" t="s">
        <v>62</v>
      </c>
      <c r="B45" s="81">
        <f>IF(FIRE0501_working!B45="..","..",ROUND(FIRE0501_working!B45,0))</f>
        <v>274</v>
      </c>
      <c r="C45" s="81">
        <f>IF(FIRE0501_working!C45="..","..",ROUND(FIRE0501_working!C45,0))</f>
        <v>40</v>
      </c>
      <c r="D45" s="81">
        <f>IF(FIRE0501_working!D45="..","..",ROUND(FIRE0501_working!D45,0))</f>
        <v>21</v>
      </c>
      <c r="E45" s="82">
        <f>IF(FIRE0501_working!E45="..","..",ROUND(FIRE0501_working!E45,0))</f>
        <v>335</v>
      </c>
      <c r="F45" s="81">
        <f>IF(FIRE0501_working!F45="..","..",ROUND(FIRE0501_working!F45,0))</f>
        <v>5</v>
      </c>
      <c r="G45" s="81">
        <f>IF(FIRE0501_working!G45="..","..",ROUND(FIRE0501_working!G45,0))</f>
        <v>7</v>
      </c>
      <c r="H45" s="81">
        <f>IF(FIRE0501_working!H45="..","..",ROUND(FIRE0501_working!H45,0))</f>
        <v>7</v>
      </c>
      <c r="I45" s="82">
        <f>IF(FIRE0501_working!I45="..","..",ROUND(FIRE0501_working!I45,0))</f>
        <v>5</v>
      </c>
      <c r="J45" s="77"/>
      <c r="K45" s="87"/>
      <c r="L45" s="77"/>
      <c r="M45" s="77"/>
      <c r="N45" s="77"/>
      <c r="O45" s="86"/>
    </row>
    <row r="46" spans="1:15" s="24" customFormat="1">
      <c r="A46" s="77" t="s">
        <v>63</v>
      </c>
      <c r="B46" s="81">
        <f>IF(FIRE0501_working!B46="..","..",ROUND(FIRE0501_working!B46,0))</f>
        <v>267</v>
      </c>
      <c r="C46" s="81">
        <f>IF(FIRE0501_working!C46="..","..",ROUND(FIRE0501_working!C46,0))</f>
        <v>43</v>
      </c>
      <c r="D46" s="81">
        <f>IF(FIRE0501_working!D46="..","..",ROUND(FIRE0501_working!D46,0))</f>
        <v>14</v>
      </c>
      <c r="E46" s="82">
        <f>IF(FIRE0501_working!E46="..","..",ROUND(FIRE0501_working!E46,0))</f>
        <v>324</v>
      </c>
      <c r="F46" s="81">
        <f>IF(FIRE0501_working!F46="..","..",ROUND(FIRE0501_working!F46,0))</f>
        <v>5</v>
      </c>
      <c r="G46" s="81">
        <f>IF(FIRE0501_working!G46="..","..",ROUND(FIRE0501_working!G46,0))</f>
        <v>8</v>
      </c>
      <c r="H46" s="81">
        <f>IF(FIRE0501_working!H46="..","..",ROUND(FIRE0501_working!H46,0))</f>
        <v>4</v>
      </c>
      <c r="I46" s="82">
        <f>IF(FIRE0501_working!I46="..","..",ROUND(FIRE0501_working!I46,0))</f>
        <v>5</v>
      </c>
      <c r="J46" s="77"/>
      <c r="K46" s="87"/>
      <c r="L46" s="77"/>
      <c r="M46" s="77"/>
      <c r="N46" s="77"/>
      <c r="O46" s="86"/>
    </row>
    <row r="47" spans="1:15" s="24" customFormat="1">
      <c r="A47" s="77" t="s">
        <v>64</v>
      </c>
      <c r="B47" s="81">
        <f>IF(FIRE0501_working!B47="..","..",ROUND(FIRE0501_working!B47,0))</f>
        <v>250</v>
      </c>
      <c r="C47" s="81">
        <f>IF(FIRE0501_working!C47="..","..",ROUND(FIRE0501_working!C47,0))</f>
        <v>42</v>
      </c>
      <c r="D47" s="81">
        <f>IF(FIRE0501_working!D47="..","..",ROUND(FIRE0501_working!D47,0))</f>
        <v>18</v>
      </c>
      <c r="E47" s="82">
        <f>IF(FIRE0501_working!E47="..","..",ROUND(FIRE0501_working!E47,0))</f>
        <v>310</v>
      </c>
      <c r="F47" s="81">
        <f>IF(FIRE0501_working!F47="..","..",ROUND(FIRE0501_working!F47,0))</f>
        <v>4</v>
      </c>
      <c r="G47" s="81">
        <f>IF(FIRE0501_working!G47="..","..",ROUND(FIRE0501_working!G47,0))</f>
        <v>8</v>
      </c>
      <c r="H47" s="81">
        <f>IF(FIRE0501_working!H47="..","..",ROUND(FIRE0501_working!H47,0))</f>
        <v>6</v>
      </c>
      <c r="I47" s="82">
        <f>IF(FIRE0501_working!I47="..","..",ROUND(FIRE0501_working!I47,0))</f>
        <v>5</v>
      </c>
      <c r="J47" s="77"/>
      <c r="K47" s="87"/>
      <c r="L47" s="77"/>
      <c r="M47" s="77"/>
      <c r="N47" s="77"/>
      <c r="O47" s="77"/>
    </row>
    <row r="48" spans="1:15" s="24" customFormat="1" ht="16.5" thickBot="1">
      <c r="A48" s="116" t="s">
        <v>65</v>
      </c>
      <c r="B48" s="117">
        <f>IF(FIRE0501_working!B48="..","..",ROUND(FIRE0501_working!B48,0))</f>
        <v>279</v>
      </c>
      <c r="C48" s="117">
        <f>IF(FIRE0501_working!C48="..","..",ROUND(FIRE0501_working!C48,0))</f>
        <v>36</v>
      </c>
      <c r="D48" s="117">
        <f>IF(FIRE0501_working!D48="..","..",ROUND(FIRE0501_working!D48,0))</f>
        <v>16</v>
      </c>
      <c r="E48" s="118">
        <f>IF(FIRE0501_working!E48="..","..",ROUND(FIRE0501_working!E48,0))</f>
        <v>331</v>
      </c>
      <c r="F48" s="117">
        <f>IF(FIRE0501_working!F48="..","..",ROUND(FIRE0501_working!F48,0))</f>
        <v>5</v>
      </c>
      <c r="G48" s="117">
        <f>IF(FIRE0501_working!G48="..","..",ROUND(FIRE0501_working!G48,0))</f>
        <v>6</v>
      </c>
      <c r="H48" s="117">
        <f>IF(FIRE0501_working!H48="..","..",ROUND(FIRE0501_working!H48,0))</f>
        <v>5</v>
      </c>
      <c r="I48" s="118">
        <f>IF(FIRE0501_working!I48="..","..",ROUND(FIRE0501_working!I48,0))</f>
        <v>5</v>
      </c>
      <c r="J48" s="77"/>
      <c r="K48" s="87"/>
      <c r="L48" s="77"/>
      <c r="M48" s="77"/>
      <c r="N48" s="77"/>
      <c r="O48" s="77"/>
    </row>
    <row r="49" spans="1:15" s="24" customFormat="1" ht="27" customHeight="1">
      <c r="A49" s="76" t="s">
        <v>117</v>
      </c>
      <c r="B49" s="88"/>
      <c r="C49" s="88"/>
      <c r="D49" s="88"/>
      <c r="E49" s="88"/>
      <c r="F49" s="77"/>
      <c r="G49" s="77"/>
      <c r="H49" s="77"/>
      <c r="I49" s="77"/>
      <c r="J49" s="77"/>
      <c r="K49" s="89"/>
      <c r="L49" s="88"/>
      <c r="M49" s="89"/>
      <c r="N49" s="77"/>
      <c r="O49" s="77"/>
    </row>
    <row r="50" spans="1:15" s="24" customFormat="1" ht="16.5" customHeight="1">
      <c r="A50" s="90" t="s">
        <v>118</v>
      </c>
      <c r="B50" s="90"/>
      <c r="C50" s="90"/>
      <c r="D50" s="90"/>
      <c r="E50" s="90"/>
      <c r="F50" s="90"/>
      <c r="G50" s="90"/>
      <c r="H50" s="90"/>
      <c r="I50" s="90"/>
      <c r="J50" s="77"/>
      <c r="K50" s="77"/>
      <c r="L50" s="77"/>
      <c r="M50" s="77"/>
      <c r="N50" s="77"/>
      <c r="O50" s="77"/>
    </row>
    <row r="51" spans="1:15" s="24" customFormat="1" ht="16.5" customHeight="1">
      <c r="A51" s="90" t="s">
        <v>119</v>
      </c>
      <c r="B51" s="90"/>
      <c r="C51" s="90"/>
      <c r="D51" s="90"/>
      <c r="E51" s="90"/>
      <c r="F51" s="90"/>
      <c r="G51" s="90"/>
      <c r="H51" s="90"/>
      <c r="I51" s="90"/>
      <c r="J51" s="77"/>
      <c r="K51" s="77"/>
      <c r="L51" s="77"/>
      <c r="M51" s="77"/>
      <c r="N51" s="77"/>
      <c r="O51" s="77"/>
    </row>
    <row r="52" spans="1:15" s="24" customFormat="1" ht="16.5" customHeight="1">
      <c r="A52" s="27" t="s">
        <v>120</v>
      </c>
      <c r="B52" s="91"/>
      <c r="C52" s="91"/>
      <c r="D52" s="91"/>
      <c r="E52" s="91"/>
      <c r="F52" s="91"/>
      <c r="G52" s="91"/>
      <c r="H52" s="91"/>
      <c r="I52" s="91"/>
      <c r="J52" s="77"/>
      <c r="K52" s="77"/>
      <c r="L52" s="77"/>
      <c r="M52" s="77"/>
      <c r="N52" s="77"/>
      <c r="O52" s="77"/>
    </row>
    <row r="53" spans="1:15" s="24" customFormat="1" ht="16.5" customHeight="1">
      <c r="A53" s="27" t="s">
        <v>121</v>
      </c>
      <c r="B53" s="91"/>
      <c r="C53" s="91"/>
      <c r="D53" s="91"/>
      <c r="E53" s="91"/>
      <c r="F53" s="91"/>
      <c r="G53" s="91"/>
      <c r="H53" s="91"/>
      <c r="I53" s="91"/>
      <c r="J53" s="77"/>
      <c r="K53" s="77"/>
      <c r="L53" s="77"/>
      <c r="M53" s="77"/>
      <c r="N53" s="77"/>
      <c r="O53" s="77"/>
    </row>
    <row r="54" spans="1:15" s="24" customFormat="1" ht="16.5" customHeight="1">
      <c r="A54" s="27" t="s">
        <v>122</v>
      </c>
      <c r="B54" s="91"/>
      <c r="C54" s="91"/>
      <c r="D54" s="91"/>
      <c r="E54" s="91"/>
      <c r="F54" s="91"/>
      <c r="G54" s="91"/>
      <c r="H54" s="91"/>
      <c r="I54" s="91"/>
      <c r="J54" s="77"/>
      <c r="K54" s="77"/>
      <c r="L54" s="77"/>
      <c r="M54" s="77"/>
      <c r="N54" s="77"/>
      <c r="O54" s="77"/>
    </row>
    <row r="55" spans="1:15" s="24" customFormat="1" ht="16.5" customHeight="1">
      <c r="A55" s="27" t="s">
        <v>123</v>
      </c>
      <c r="B55" s="91"/>
      <c r="C55" s="91"/>
      <c r="D55" s="91"/>
      <c r="E55" s="91"/>
      <c r="F55" s="91"/>
      <c r="G55" s="91"/>
      <c r="H55" s="91"/>
      <c r="I55" s="91"/>
      <c r="J55" s="77"/>
      <c r="K55" s="77"/>
      <c r="L55" s="77"/>
      <c r="M55" s="77"/>
      <c r="N55" s="77"/>
      <c r="O55" s="77"/>
    </row>
    <row r="56" spans="1:15" s="24" customFormat="1" ht="16.5" customHeight="1">
      <c r="A56" s="27" t="s">
        <v>124</v>
      </c>
      <c r="B56" s="91"/>
      <c r="C56" s="91"/>
      <c r="D56" s="91"/>
      <c r="E56" s="91"/>
      <c r="F56" s="91"/>
      <c r="G56" s="91"/>
      <c r="H56" s="91"/>
      <c r="I56" s="91"/>
      <c r="J56" s="77"/>
      <c r="K56" s="77"/>
      <c r="L56" s="77"/>
      <c r="M56" s="77"/>
      <c r="N56" s="77"/>
      <c r="O56" s="77"/>
    </row>
    <row r="57" spans="1:15" s="24" customFormat="1" ht="16.5" customHeight="1">
      <c r="A57" s="92" t="s">
        <v>125</v>
      </c>
      <c r="B57" s="92"/>
      <c r="C57" s="92"/>
      <c r="D57" s="92"/>
      <c r="E57" s="92"/>
      <c r="F57" s="77"/>
      <c r="G57" s="77"/>
      <c r="H57" s="77"/>
      <c r="I57" s="77"/>
      <c r="J57" s="77"/>
      <c r="K57" s="89"/>
      <c r="L57" s="88"/>
      <c r="M57" s="89"/>
      <c r="N57" s="77"/>
      <c r="O57" s="77"/>
    </row>
    <row r="58" spans="1:15" s="24" customFormat="1" ht="16.5" customHeight="1">
      <c r="A58" s="77" t="s">
        <v>126</v>
      </c>
      <c r="B58" s="77"/>
      <c r="C58" s="77"/>
      <c r="D58" s="77"/>
      <c r="E58" s="77"/>
      <c r="F58" s="77"/>
      <c r="G58" s="77"/>
      <c r="H58" s="77"/>
      <c r="I58" s="77"/>
      <c r="J58" s="77"/>
      <c r="K58" s="77"/>
      <c r="L58" s="77"/>
      <c r="M58" s="77"/>
      <c r="N58" s="77"/>
      <c r="O58" s="77"/>
    </row>
    <row r="59" spans="1:15" s="24" customFormat="1" ht="16.5" customHeight="1">
      <c r="A59" s="92" t="str">
        <f>_xlfn.CONCAT("5 Figures for England are from the latest statistical release, published by MHCLG on ",config!B1,". The data in this table are consistent with records that reached the IRS by ",config!B3,".")</f>
        <v>5 Figures for England are from the latest statistical release, published by MHCLG on 29 January 2026. The data in this table are consistent with records that reached the IRS by 25 November 2025.</v>
      </c>
      <c r="B59" s="92"/>
      <c r="C59" s="92"/>
      <c r="D59" s="92"/>
      <c r="E59" s="92"/>
      <c r="F59" s="92"/>
      <c r="G59" s="92"/>
      <c r="H59" s="92"/>
      <c r="I59" s="92"/>
      <c r="J59" s="77"/>
      <c r="K59" s="77"/>
      <c r="L59" s="77"/>
      <c r="M59" s="77"/>
      <c r="N59" s="77"/>
      <c r="O59" s="77"/>
    </row>
    <row r="60" spans="1:15" s="24" customFormat="1" ht="16.5" customHeight="1">
      <c r="A60" s="92" t="s">
        <v>127</v>
      </c>
      <c r="B60" s="93"/>
      <c r="C60" s="93"/>
      <c r="D60" s="93"/>
      <c r="E60" s="93"/>
      <c r="F60" s="93"/>
      <c r="G60" s="93"/>
      <c r="H60" s="93"/>
      <c r="I60" s="93"/>
      <c r="J60" s="77"/>
      <c r="K60" s="77"/>
      <c r="L60" s="77"/>
      <c r="M60" s="77"/>
      <c r="N60" s="77"/>
      <c r="O60" s="77"/>
    </row>
    <row r="61" spans="1:15" s="24" customFormat="1" ht="16.5" customHeight="1">
      <c r="A61" s="94" t="s">
        <v>128</v>
      </c>
      <c r="B61" s="95"/>
      <c r="C61" s="95"/>
      <c r="D61" s="95"/>
      <c r="E61" s="95"/>
      <c r="F61" s="95"/>
      <c r="G61" s="95"/>
      <c r="H61" s="95"/>
      <c r="I61" s="95"/>
      <c r="J61" s="77"/>
      <c r="K61" s="77"/>
      <c r="L61" s="77"/>
      <c r="M61" s="77"/>
      <c r="N61" s="77"/>
      <c r="O61" s="77"/>
    </row>
    <row r="62" spans="1:15" s="24" customFormat="1" ht="22.5" customHeight="1">
      <c r="A62" s="76" t="s">
        <v>129</v>
      </c>
      <c r="B62" s="77"/>
      <c r="C62" s="77"/>
      <c r="D62" s="77"/>
      <c r="E62" s="77"/>
      <c r="F62" s="77"/>
      <c r="G62" s="77"/>
      <c r="H62" s="77"/>
      <c r="I62" s="77"/>
      <c r="J62" s="77"/>
      <c r="K62" s="77"/>
      <c r="L62" s="77"/>
      <c r="M62" s="77"/>
      <c r="N62" s="77"/>
      <c r="O62" s="77"/>
    </row>
    <row r="63" spans="1:15" s="24" customFormat="1" ht="16.5" customHeight="1">
      <c r="A63" s="77" t="s">
        <v>130</v>
      </c>
      <c r="B63" s="77"/>
      <c r="C63" s="77"/>
      <c r="D63" s="77"/>
      <c r="E63" s="77"/>
      <c r="F63" s="77"/>
      <c r="G63" s="77"/>
      <c r="H63" s="77"/>
      <c r="I63" s="77"/>
      <c r="J63" s="77"/>
      <c r="K63" s="77"/>
      <c r="L63" s="77"/>
      <c r="M63" s="77"/>
      <c r="N63" s="77"/>
      <c r="O63" s="77"/>
    </row>
    <row r="64" spans="1:15" s="24" customFormat="1" ht="24.95" customHeight="1">
      <c r="A64" s="76" t="s">
        <v>131</v>
      </c>
      <c r="B64" s="77"/>
      <c r="C64" s="77"/>
      <c r="D64" s="77"/>
      <c r="E64" s="77"/>
      <c r="F64" s="77"/>
      <c r="G64" s="77"/>
      <c r="H64" s="77"/>
      <c r="I64" s="77"/>
      <c r="J64" s="77"/>
      <c r="K64" s="77"/>
      <c r="L64" s="77"/>
      <c r="M64" s="77"/>
      <c r="N64" s="77"/>
      <c r="O64" s="77"/>
    </row>
    <row r="65" spans="1:15" s="24" customFormat="1" ht="16.5" customHeight="1">
      <c r="A65" s="77" t="s">
        <v>132</v>
      </c>
      <c r="B65" s="77"/>
      <c r="C65" s="77"/>
      <c r="D65" s="77"/>
      <c r="E65" s="77"/>
      <c r="F65" s="77"/>
      <c r="G65" s="77"/>
      <c r="H65" s="77"/>
      <c r="I65" s="77"/>
      <c r="J65" s="77"/>
      <c r="K65" s="77"/>
      <c r="L65" s="77"/>
      <c r="M65" s="77"/>
      <c r="N65" s="77"/>
      <c r="O65" s="77"/>
    </row>
    <row r="66" spans="1:15" s="24" customFormat="1" ht="26.25" customHeight="1">
      <c r="A66" s="76" t="s">
        <v>133</v>
      </c>
      <c r="B66" s="77"/>
      <c r="C66" s="77"/>
      <c r="D66" s="77"/>
      <c r="E66" s="77"/>
      <c r="F66" s="77"/>
      <c r="G66" s="77"/>
      <c r="H66" s="77"/>
      <c r="I66" s="77"/>
      <c r="J66" s="77"/>
      <c r="K66" s="77"/>
      <c r="L66" s="77"/>
      <c r="M66" s="77"/>
      <c r="N66" s="77"/>
      <c r="O66" s="77"/>
    </row>
    <row r="67" spans="1:15" s="24" customFormat="1" ht="16.5" customHeight="1">
      <c r="A67" s="96" t="s">
        <v>134</v>
      </c>
      <c r="B67" s="83"/>
      <c r="C67" s="83"/>
      <c r="D67" s="83"/>
      <c r="E67" s="83"/>
      <c r="F67" s="83"/>
      <c r="G67" s="83"/>
      <c r="H67" s="83"/>
      <c r="I67" s="83"/>
      <c r="J67" s="77"/>
      <c r="K67" s="77"/>
      <c r="L67" s="77"/>
      <c r="M67" s="77"/>
      <c r="N67" s="77"/>
      <c r="O67" s="77"/>
    </row>
    <row r="68" spans="1:15" s="24" customFormat="1" ht="16.5" customHeight="1">
      <c r="A68" s="96" t="s">
        <v>135</v>
      </c>
      <c r="B68" s="77"/>
      <c r="C68" s="77"/>
      <c r="D68" s="77"/>
      <c r="E68" s="77"/>
      <c r="F68" s="77"/>
      <c r="G68" s="77"/>
      <c r="H68" s="77"/>
      <c r="I68" s="77"/>
      <c r="J68" s="77"/>
      <c r="K68" s="77"/>
      <c r="L68" s="77"/>
      <c r="M68" s="77"/>
      <c r="N68" s="77"/>
      <c r="O68" s="77"/>
    </row>
    <row r="69" spans="1:15" s="24" customFormat="1" ht="26.25" customHeight="1">
      <c r="A69" s="76" t="s">
        <v>136</v>
      </c>
      <c r="B69" s="77"/>
      <c r="C69" s="77"/>
      <c r="D69" s="77"/>
      <c r="E69" s="77"/>
      <c r="F69" s="77"/>
      <c r="G69" s="77"/>
      <c r="H69" s="77"/>
      <c r="I69" s="77"/>
      <c r="J69" s="77"/>
      <c r="K69" s="77"/>
      <c r="L69" s="77"/>
      <c r="M69" s="77"/>
      <c r="N69" s="77"/>
      <c r="O69" s="77"/>
    </row>
    <row r="70" spans="1:15" s="24" customFormat="1" ht="16.5" customHeight="1">
      <c r="A70" s="96" t="s">
        <v>137</v>
      </c>
      <c r="B70" s="77"/>
      <c r="C70" s="77"/>
      <c r="D70" s="77"/>
      <c r="E70" s="77"/>
      <c r="F70" s="77"/>
      <c r="G70" s="77"/>
      <c r="H70" s="77"/>
      <c r="I70" s="77"/>
      <c r="J70" s="77"/>
      <c r="K70" s="77"/>
      <c r="L70" s="77"/>
      <c r="M70" s="77"/>
      <c r="N70" s="77"/>
      <c r="O70" s="77"/>
    </row>
    <row r="71" spans="1:15" s="24" customFormat="1" ht="16.5" customHeight="1">
      <c r="A71" s="96" t="s">
        <v>138</v>
      </c>
      <c r="B71" s="77"/>
      <c r="C71" s="77"/>
      <c r="D71" s="77"/>
      <c r="E71" s="77"/>
      <c r="F71" s="77"/>
      <c r="G71" s="77"/>
      <c r="H71" s="77"/>
      <c r="I71" s="77"/>
      <c r="J71" s="77"/>
      <c r="K71" s="77"/>
      <c r="L71" s="77"/>
      <c r="M71" s="77"/>
      <c r="N71" s="77"/>
      <c r="O71" s="77"/>
    </row>
    <row r="72" spans="1:15" s="24" customFormat="1" ht="25.5" customHeight="1">
      <c r="A72" s="76" t="s">
        <v>139</v>
      </c>
      <c r="B72" s="97"/>
      <c r="C72" s="97"/>
      <c r="D72" s="97"/>
      <c r="E72" s="97"/>
      <c r="F72" s="97"/>
      <c r="G72" s="97"/>
      <c r="H72" s="97"/>
      <c r="I72" s="97"/>
      <c r="J72" s="77"/>
      <c r="K72" s="77"/>
      <c r="L72" s="77"/>
      <c r="M72" s="77"/>
      <c r="N72" s="77"/>
      <c r="O72" s="77"/>
    </row>
    <row r="73" spans="1:15" s="24" customFormat="1" ht="16.5" customHeight="1">
      <c r="A73" s="96" t="s">
        <v>140</v>
      </c>
      <c r="B73" s="97"/>
      <c r="C73" s="97"/>
      <c r="D73" s="97"/>
      <c r="E73" s="97"/>
      <c r="F73" s="97"/>
      <c r="G73" s="97"/>
      <c r="H73" s="97"/>
      <c r="I73" s="97"/>
      <c r="J73" s="77"/>
      <c r="K73" s="77"/>
      <c r="L73" s="77"/>
      <c r="M73" s="77"/>
      <c r="N73" s="77"/>
      <c r="O73" s="77"/>
    </row>
    <row r="74" spans="1:15" s="25" customFormat="1" ht="16.5" customHeight="1">
      <c r="A74" s="96" t="s">
        <v>141</v>
      </c>
      <c r="B74" s="77"/>
      <c r="C74" s="77"/>
      <c r="D74" s="77"/>
      <c r="E74" s="77"/>
      <c r="F74" s="77"/>
      <c r="G74" s="77"/>
      <c r="H74" s="77"/>
      <c r="I74" s="77"/>
      <c r="J74" s="96"/>
      <c r="K74" s="77"/>
      <c r="L74" s="96"/>
      <c r="M74" s="96"/>
      <c r="N74" s="96"/>
      <c r="O74" s="96"/>
    </row>
    <row r="75" spans="1:15" s="24" customFormat="1" ht="16.5" customHeight="1">
      <c r="A75" s="77" t="s">
        <v>142</v>
      </c>
      <c r="B75" s="77"/>
      <c r="C75" s="77"/>
      <c r="D75" s="77"/>
      <c r="E75" s="77"/>
      <c r="F75" s="77"/>
      <c r="G75" s="77"/>
      <c r="H75" s="77"/>
      <c r="I75" s="77"/>
      <c r="J75" s="77"/>
      <c r="K75" s="77"/>
      <c r="L75" s="77"/>
      <c r="M75" s="77"/>
      <c r="N75" s="77"/>
      <c r="O75" s="77"/>
    </row>
    <row r="76" spans="1:15" s="24" customFormat="1" ht="16.5" customHeight="1">
      <c r="A76" s="77"/>
      <c r="B76" s="77"/>
      <c r="C76" s="77"/>
      <c r="D76" s="77"/>
      <c r="E76" s="77"/>
      <c r="F76" s="77"/>
      <c r="G76" s="77"/>
      <c r="H76" s="77"/>
      <c r="I76" s="77"/>
      <c r="J76" s="77"/>
      <c r="K76" s="77"/>
      <c r="L76" s="77"/>
      <c r="M76" s="77"/>
      <c r="N76" s="77"/>
      <c r="O76" s="77"/>
    </row>
    <row r="77" spans="1:15" s="24" customFormat="1" ht="16.5" customHeight="1">
      <c r="A77" s="77" t="s">
        <v>143</v>
      </c>
      <c r="B77" s="98"/>
      <c r="C77" s="98"/>
      <c r="D77" s="98"/>
      <c r="E77" s="98"/>
      <c r="F77" s="98"/>
      <c r="G77" s="98"/>
      <c r="H77" s="98"/>
      <c r="I77" s="98"/>
      <c r="J77" s="77"/>
      <c r="K77" s="77"/>
      <c r="L77" s="77"/>
      <c r="M77" s="77"/>
      <c r="N77" s="77"/>
      <c r="O77" s="77"/>
    </row>
    <row r="78" spans="1:15" s="24" customFormat="1" ht="16.5" customHeight="1">
      <c r="A78" s="94" t="s">
        <v>144</v>
      </c>
      <c r="B78" s="94"/>
      <c r="C78" s="94"/>
      <c r="D78" s="99"/>
      <c r="E78" s="99"/>
      <c r="F78" s="100"/>
      <c r="G78" s="100"/>
      <c r="H78" s="100"/>
      <c r="I78" s="100"/>
      <c r="J78" s="77"/>
      <c r="K78" s="77"/>
      <c r="L78" s="77"/>
      <c r="M78" s="77"/>
      <c r="N78" s="77"/>
      <c r="O78" s="77"/>
    </row>
    <row r="79" spans="1:15" s="24" customFormat="1" ht="16.5" customHeight="1">
      <c r="A79" s="94" t="s">
        <v>145</v>
      </c>
      <c r="B79" s="94"/>
      <c r="C79" s="94"/>
      <c r="D79" s="94"/>
      <c r="E79" s="94"/>
      <c r="F79" s="94"/>
      <c r="G79" s="94"/>
      <c r="H79" s="94"/>
      <c r="I79" s="94"/>
      <c r="J79" s="77"/>
      <c r="K79" s="77"/>
      <c r="L79" s="77"/>
      <c r="M79" s="77"/>
      <c r="N79" s="77"/>
      <c r="O79" s="77"/>
    </row>
    <row r="80" spans="1:15" s="24" customFormat="1" ht="16.5" customHeight="1">
      <c r="A80" s="101" t="s">
        <v>146</v>
      </c>
      <c r="B80" s="77"/>
      <c r="C80" s="77"/>
      <c r="D80" s="77"/>
      <c r="E80" s="77"/>
      <c r="F80" s="77"/>
      <c r="G80" s="77"/>
      <c r="H80" s="77"/>
      <c r="I80" s="77"/>
      <c r="J80" s="77"/>
      <c r="K80" s="77"/>
      <c r="L80" s="77"/>
      <c r="M80" s="77"/>
      <c r="N80" s="77"/>
      <c r="O80" s="77"/>
    </row>
    <row r="81" spans="1:15" s="24" customFormat="1" ht="16.5" customHeight="1">
      <c r="A81" s="94" t="s">
        <v>147</v>
      </c>
      <c r="B81" s="94"/>
      <c r="C81" s="94"/>
      <c r="D81" s="77"/>
      <c r="E81" s="77"/>
      <c r="F81" s="77"/>
      <c r="G81" s="77"/>
      <c r="H81" s="77"/>
      <c r="I81" s="77"/>
      <c r="J81" s="77"/>
      <c r="K81" s="77"/>
      <c r="L81" s="77"/>
      <c r="M81" s="77"/>
      <c r="N81" s="77"/>
      <c r="O81" s="77"/>
    </row>
    <row r="82" spans="1:15" s="24" customFormat="1" ht="16.5" customHeight="1">
      <c r="A82" s="94" t="s">
        <v>148</v>
      </c>
      <c r="B82" s="94"/>
      <c r="C82" s="94"/>
      <c r="D82" s="77"/>
      <c r="E82" s="77"/>
      <c r="F82" s="94"/>
      <c r="G82" s="77"/>
      <c r="H82" s="94"/>
      <c r="I82" s="102"/>
      <c r="J82" s="77"/>
      <c r="K82" s="77"/>
      <c r="L82" s="77"/>
      <c r="M82" s="77"/>
      <c r="N82" s="77"/>
      <c r="O82" s="77"/>
    </row>
    <row r="83" spans="1:15" s="24" customFormat="1" ht="16.5" customHeight="1">
      <c r="A83" s="94" t="s">
        <v>149</v>
      </c>
      <c r="B83" s="94"/>
      <c r="C83" s="94"/>
      <c r="D83" s="94"/>
      <c r="E83" s="94"/>
      <c r="F83" s="77"/>
      <c r="G83" s="77"/>
      <c r="H83" s="94"/>
      <c r="I83" s="102"/>
      <c r="J83" s="77"/>
      <c r="K83" s="77"/>
      <c r="L83" s="77"/>
      <c r="M83" s="77"/>
      <c r="N83" s="77"/>
      <c r="O83" s="77"/>
    </row>
    <row r="84" spans="1:15" s="24" customFormat="1" ht="15">
      <c r="A84" s="103" t="s">
        <v>150</v>
      </c>
      <c r="B84" s="77"/>
      <c r="C84" s="77"/>
      <c r="D84" s="77"/>
      <c r="E84" s="77"/>
      <c r="F84" s="77"/>
      <c r="G84" s="77"/>
      <c r="H84" s="77"/>
      <c r="I84" s="77"/>
      <c r="J84" s="77"/>
      <c r="K84" s="77"/>
      <c r="L84" s="77"/>
      <c r="M84" s="77"/>
      <c r="N84" s="77"/>
      <c r="O84" s="77"/>
    </row>
    <row r="85" spans="1:15" ht="15" customHeight="1">
      <c r="A85" s="104"/>
      <c r="B85" s="104"/>
      <c r="C85" s="104"/>
      <c r="D85" s="104"/>
      <c r="E85" s="104"/>
      <c r="F85" s="104"/>
      <c r="G85" s="104"/>
      <c r="H85" s="104"/>
      <c r="I85" s="104"/>
      <c r="J85" s="75"/>
      <c r="K85" s="104"/>
      <c r="L85" s="75"/>
      <c r="M85" s="75"/>
      <c r="N85" s="75"/>
      <c r="O85" s="75"/>
    </row>
    <row r="86" spans="1:15" ht="15" customHeight="1">
      <c r="A86" s="104"/>
      <c r="B86" s="104"/>
      <c r="C86" s="104"/>
      <c r="D86" s="104"/>
      <c r="E86" s="104"/>
      <c r="F86" s="104"/>
      <c r="G86" s="104"/>
      <c r="H86" s="104"/>
      <c r="I86" s="104"/>
      <c r="J86" s="75"/>
      <c r="K86" s="104"/>
      <c r="L86" s="75"/>
      <c r="M86" s="75"/>
      <c r="N86" s="75"/>
      <c r="O86" s="75"/>
    </row>
    <row r="87" spans="1:15" ht="15" customHeight="1">
      <c r="A87" s="104"/>
      <c r="B87" s="104"/>
      <c r="C87" s="104"/>
      <c r="D87" s="104"/>
      <c r="E87" s="104"/>
      <c r="F87" s="104"/>
      <c r="G87" s="104"/>
      <c r="H87" s="104"/>
      <c r="I87" s="104"/>
      <c r="J87" s="75"/>
      <c r="K87" s="104"/>
      <c r="L87" s="75"/>
      <c r="M87" s="75"/>
      <c r="N87" s="75"/>
      <c r="O87" s="75"/>
    </row>
    <row r="88" spans="1:15" ht="15" customHeight="1">
      <c r="A88" s="104"/>
      <c r="B88" s="104"/>
      <c r="C88" s="104"/>
      <c r="D88" s="104"/>
      <c r="E88" s="104"/>
      <c r="F88" s="104"/>
      <c r="G88" s="104"/>
      <c r="H88" s="104"/>
      <c r="I88" s="104"/>
      <c r="J88" s="75"/>
      <c r="K88" s="104"/>
      <c r="L88" s="75"/>
      <c r="M88" s="75"/>
      <c r="N88" s="75"/>
      <c r="O88" s="75"/>
    </row>
    <row r="89" spans="1:15" ht="15" customHeight="1">
      <c r="A89" s="104"/>
      <c r="B89" s="104"/>
      <c r="C89" s="104"/>
      <c r="D89" s="104"/>
      <c r="E89" s="104"/>
      <c r="F89" s="104"/>
      <c r="G89" s="104"/>
      <c r="H89" s="104"/>
      <c r="I89" s="104"/>
      <c r="J89" s="75"/>
      <c r="K89" s="104"/>
      <c r="L89" s="75"/>
      <c r="M89" s="75"/>
      <c r="N89" s="75"/>
      <c r="O89" s="75"/>
    </row>
    <row r="90" spans="1:15" ht="15" customHeight="1">
      <c r="A90" s="104"/>
      <c r="B90" s="104"/>
      <c r="C90" s="104"/>
      <c r="D90" s="104"/>
      <c r="E90" s="104"/>
      <c r="F90" s="104"/>
      <c r="G90" s="104"/>
      <c r="H90" s="104"/>
      <c r="I90" s="104"/>
      <c r="J90" s="75"/>
      <c r="K90" s="104"/>
      <c r="L90" s="75"/>
      <c r="M90" s="75"/>
      <c r="N90" s="75"/>
      <c r="O90" s="75"/>
    </row>
    <row r="91" spans="1:15" ht="15" customHeight="1">
      <c r="A91" s="104"/>
      <c r="B91" s="104"/>
      <c r="C91" s="104"/>
      <c r="D91" s="104"/>
      <c r="E91" s="104"/>
      <c r="F91" s="104"/>
      <c r="G91" s="104"/>
      <c r="H91" s="104"/>
      <c r="I91" s="104"/>
      <c r="J91" s="75"/>
      <c r="K91" s="104"/>
      <c r="L91" s="75"/>
      <c r="M91" s="75"/>
      <c r="N91" s="75"/>
      <c r="O91" s="75"/>
    </row>
    <row r="92" spans="1:15" ht="15" customHeight="1">
      <c r="A92" s="104"/>
      <c r="B92" s="104"/>
      <c r="C92" s="104"/>
      <c r="D92" s="104"/>
      <c r="E92" s="104"/>
      <c r="F92" s="104"/>
      <c r="G92" s="104"/>
      <c r="H92" s="104"/>
      <c r="I92" s="104"/>
      <c r="J92" s="75"/>
      <c r="K92" s="104"/>
      <c r="L92" s="75"/>
      <c r="M92" s="75"/>
      <c r="N92" s="75"/>
      <c r="O92" s="75"/>
    </row>
    <row r="93" spans="1:15" ht="15" customHeight="1">
      <c r="A93" s="104"/>
      <c r="B93" s="104"/>
      <c r="C93" s="104"/>
      <c r="D93" s="104"/>
      <c r="E93" s="104"/>
      <c r="F93" s="104"/>
      <c r="G93" s="104"/>
      <c r="H93" s="104"/>
      <c r="I93" s="104"/>
      <c r="J93" s="75"/>
      <c r="K93" s="104"/>
      <c r="L93" s="75"/>
      <c r="M93" s="75"/>
      <c r="N93" s="75"/>
      <c r="O93" s="75"/>
    </row>
    <row r="94" spans="1:15" ht="15" customHeight="1">
      <c r="A94" s="104"/>
      <c r="B94" s="104"/>
      <c r="C94" s="104"/>
      <c r="D94" s="104"/>
      <c r="E94" s="104"/>
      <c r="F94" s="104"/>
      <c r="G94" s="104"/>
      <c r="H94" s="104"/>
      <c r="I94" s="104"/>
      <c r="J94" s="75"/>
      <c r="K94" s="104"/>
      <c r="L94" s="75"/>
      <c r="M94" s="75"/>
      <c r="N94" s="75"/>
      <c r="O94" s="75"/>
    </row>
    <row r="95" spans="1:15" ht="15" customHeight="1">
      <c r="A95" s="104"/>
      <c r="B95" s="104"/>
      <c r="C95" s="104"/>
      <c r="D95" s="104"/>
      <c r="E95" s="104"/>
      <c r="F95" s="104"/>
      <c r="G95" s="104"/>
      <c r="H95" s="104"/>
      <c r="I95" s="104"/>
      <c r="J95" s="75"/>
      <c r="K95" s="104"/>
      <c r="L95" s="75"/>
      <c r="M95" s="75"/>
      <c r="N95" s="75"/>
      <c r="O95" s="75"/>
    </row>
    <row r="96" spans="1:15" ht="15" customHeight="1">
      <c r="A96" s="104"/>
      <c r="B96" s="104"/>
      <c r="C96" s="104"/>
      <c r="D96" s="104"/>
      <c r="E96" s="104"/>
      <c r="F96" s="104"/>
      <c r="G96" s="104"/>
      <c r="H96" s="104"/>
      <c r="I96" s="104"/>
      <c r="J96" s="75"/>
      <c r="K96" s="104"/>
      <c r="L96" s="75"/>
      <c r="M96" s="75"/>
      <c r="N96" s="75"/>
      <c r="O96" s="75"/>
    </row>
    <row r="97" spans="1:15" ht="15" customHeight="1">
      <c r="A97" s="104"/>
      <c r="B97" s="104"/>
      <c r="C97" s="104"/>
      <c r="D97" s="104"/>
      <c r="E97" s="104"/>
      <c r="F97" s="104"/>
      <c r="G97" s="104"/>
      <c r="H97" s="104"/>
      <c r="I97" s="104"/>
      <c r="J97" s="75"/>
      <c r="K97" s="104"/>
      <c r="L97" s="75"/>
      <c r="M97" s="75"/>
      <c r="N97" s="75"/>
      <c r="O97" s="75"/>
    </row>
    <row r="98" spans="1:15" ht="15" customHeight="1">
      <c r="A98" s="104"/>
      <c r="B98" s="104"/>
      <c r="C98" s="104"/>
      <c r="D98" s="104"/>
      <c r="E98" s="104"/>
      <c r="F98" s="104"/>
      <c r="G98" s="104"/>
      <c r="H98" s="104"/>
      <c r="I98" s="104"/>
      <c r="J98" s="75"/>
      <c r="K98" s="104"/>
      <c r="L98" s="75"/>
      <c r="M98" s="75"/>
      <c r="N98" s="75"/>
      <c r="O98" s="75"/>
    </row>
    <row r="99" spans="1:15" ht="15" customHeight="1">
      <c r="A99" s="104"/>
      <c r="B99" s="104"/>
      <c r="C99" s="104"/>
      <c r="D99" s="104"/>
      <c r="E99" s="104"/>
      <c r="F99" s="104"/>
      <c r="G99" s="104"/>
      <c r="H99" s="104"/>
      <c r="I99" s="104"/>
      <c r="J99" s="75"/>
      <c r="K99" s="104"/>
      <c r="L99" s="75"/>
      <c r="M99" s="75"/>
      <c r="N99" s="75"/>
      <c r="O99" s="75"/>
    </row>
    <row r="100" spans="1:15" ht="15" customHeight="1">
      <c r="A100" s="104"/>
      <c r="B100" s="104"/>
      <c r="C100" s="104"/>
      <c r="D100" s="104"/>
      <c r="E100" s="104"/>
      <c r="F100" s="104"/>
      <c r="G100" s="104"/>
      <c r="H100" s="104"/>
      <c r="I100" s="104"/>
      <c r="J100" s="75"/>
      <c r="K100" s="104"/>
      <c r="L100" s="75"/>
      <c r="M100" s="75"/>
      <c r="N100" s="75"/>
      <c r="O100" s="75"/>
    </row>
    <row r="101" spans="1:15">
      <c r="A101" s="104"/>
      <c r="B101" s="104"/>
      <c r="C101" s="104"/>
      <c r="D101" s="104"/>
      <c r="E101" s="104"/>
      <c r="F101" s="104"/>
      <c r="G101" s="104"/>
      <c r="H101" s="104"/>
      <c r="I101" s="104"/>
      <c r="J101" s="75"/>
      <c r="K101" s="104"/>
      <c r="L101" s="75"/>
      <c r="M101" s="75"/>
      <c r="N101" s="75"/>
      <c r="O101" s="75"/>
    </row>
    <row r="102" spans="1:15">
      <c r="A102" s="75"/>
      <c r="B102" s="75"/>
      <c r="C102" s="75"/>
      <c r="D102" s="75"/>
      <c r="E102" s="75"/>
      <c r="F102" s="75"/>
      <c r="G102" s="75"/>
      <c r="H102" s="75"/>
      <c r="I102" s="75"/>
      <c r="J102" s="75"/>
      <c r="K102" s="104"/>
      <c r="L102" s="75"/>
      <c r="M102" s="75"/>
      <c r="N102" s="75"/>
      <c r="O102" s="75"/>
    </row>
    <row r="103" spans="1:15">
      <c r="A103" s="75"/>
      <c r="B103" s="75"/>
      <c r="C103" s="75"/>
      <c r="D103" s="75"/>
      <c r="E103" s="75"/>
      <c r="F103" s="75"/>
      <c r="G103" s="75"/>
      <c r="H103" s="75"/>
      <c r="I103" s="75"/>
      <c r="J103" s="75"/>
      <c r="K103" s="104"/>
      <c r="L103" s="75"/>
      <c r="M103" s="75"/>
      <c r="N103" s="75"/>
      <c r="O103" s="75"/>
    </row>
    <row r="104" spans="1:15">
      <c r="A104" s="75"/>
      <c r="B104" s="75"/>
      <c r="C104" s="75"/>
      <c r="D104" s="75"/>
      <c r="E104" s="75"/>
      <c r="F104" s="75"/>
      <c r="G104" s="75"/>
      <c r="H104" s="75"/>
      <c r="I104" s="75"/>
      <c r="J104" s="75"/>
      <c r="K104" s="104"/>
      <c r="L104" s="75"/>
      <c r="M104" s="75"/>
      <c r="N104" s="75"/>
      <c r="O104" s="75"/>
    </row>
    <row r="105" spans="1:15">
      <c r="A105" s="75"/>
      <c r="B105" s="75"/>
      <c r="C105" s="75"/>
      <c r="D105" s="75"/>
      <c r="E105" s="75"/>
      <c r="F105" s="75"/>
      <c r="G105" s="75"/>
      <c r="H105" s="75"/>
      <c r="I105" s="75"/>
      <c r="J105" s="75"/>
      <c r="K105" s="104"/>
      <c r="L105" s="75"/>
      <c r="M105" s="75"/>
      <c r="N105" s="75"/>
      <c r="O105" s="75"/>
    </row>
    <row r="106" spans="1:15">
      <c r="A106" s="75"/>
      <c r="B106" s="75"/>
      <c r="C106" s="75"/>
      <c r="D106" s="75"/>
      <c r="E106" s="75"/>
      <c r="F106" s="75"/>
      <c r="G106" s="75"/>
      <c r="H106" s="75"/>
      <c r="I106" s="75"/>
      <c r="J106" s="75"/>
      <c r="K106" s="104"/>
      <c r="L106" s="75"/>
      <c r="M106" s="75"/>
      <c r="N106" s="75"/>
      <c r="O106" s="75"/>
    </row>
    <row r="107" spans="1:15">
      <c r="A107" s="75"/>
      <c r="B107" s="75"/>
      <c r="C107" s="75"/>
      <c r="D107" s="75"/>
      <c r="E107" s="75"/>
      <c r="F107" s="75"/>
      <c r="G107" s="75"/>
      <c r="H107" s="75"/>
      <c r="I107" s="75"/>
      <c r="J107" s="75"/>
      <c r="K107" s="104"/>
      <c r="L107" s="75"/>
      <c r="M107" s="75"/>
      <c r="N107" s="75"/>
      <c r="O107" s="75"/>
    </row>
    <row r="108" spans="1:15">
      <c r="A108" s="75"/>
      <c r="B108" s="75"/>
      <c r="C108" s="75"/>
      <c r="D108" s="75"/>
      <c r="E108" s="75"/>
      <c r="F108" s="75"/>
      <c r="G108" s="75"/>
      <c r="H108" s="75"/>
      <c r="I108" s="75"/>
      <c r="J108" s="75"/>
      <c r="K108" s="104"/>
      <c r="L108" s="75"/>
      <c r="M108" s="75"/>
      <c r="N108" s="75"/>
      <c r="O108" s="75"/>
    </row>
    <row r="109" spans="1:15">
      <c r="A109" s="75"/>
      <c r="B109" s="75"/>
      <c r="C109" s="75"/>
      <c r="D109" s="75"/>
      <c r="E109" s="75"/>
      <c r="F109" s="75"/>
      <c r="G109" s="75"/>
      <c r="H109" s="75"/>
      <c r="I109" s="75"/>
      <c r="J109" s="75"/>
      <c r="K109" s="104"/>
      <c r="L109" s="75"/>
      <c r="M109" s="75"/>
      <c r="N109" s="75"/>
      <c r="O109" s="75"/>
    </row>
    <row r="110" spans="1:15">
      <c r="A110" s="75"/>
      <c r="B110" s="75"/>
      <c r="C110" s="75"/>
      <c r="D110" s="75"/>
      <c r="E110" s="75"/>
      <c r="F110" s="75"/>
      <c r="G110" s="75"/>
      <c r="H110" s="75"/>
      <c r="I110" s="75"/>
      <c r="J110" s="75"/>
      <c r="K110" s="62" t="s">
        <v>47</v>
      </c>
      <c r="L110" s="75"/>
      <c r="M110" s="75"/>
      <c r="N110" s="75"/>
      <c r="O110" s="75"/>
    </row>
    <row r="111" spans="1:15">
      <c r="A111" s="75"/>
      <c r="B111" s="75"/>
      <c r="C111" s="75"/>
      <c r="D111" s="75"/>
      <c r="E111" s="75"/>
      <c r="F111" s="75"/>
      <c r="G111" s="75"/>
      <c r="H111" s="75"/>
      <c r="I111" s="75"/>
      <c r="J111" s="75"/>
      <c r="K111" s="62" t="s">
        <v>67</v>
      </c>
      <c r="L111" s="75"/>
      <c r="M111" s="75"/>
      <c r="N111" s="75"/>
      <c r="O111" s="75"/>
    </row>
    <row r="112" spans="1:15">
      <c r="A112" s="75"/>
      <c r="B112" s="75"/>
      <c r="C112" s="75"/>
      <c r="D112" s="75"/>
      <c r="E112" s="75"/>
      <c r="F112" s="75"/>
      <c r="G112" s="75"/>
      <c r="H112" s="75"/>
      <c r="I112" s="75"/>
      <c r="J112" s="75"/>
      <c r="K112" s="62" t="s">
        <v>88</v>
      </c>
      <c r="L112" s="75"/>
      <c r="M112" s="75"/>
      <c r="N112" s="75"/>
      <c r="O112" s="75"/>
    </row>
    <row r="113" spans="1:15">
      <c r="A113" s="75"/>
      <c r="B113" s="75"/>
      <c r="C113" s="75"/>
      <c r="D113" s="75"/>
      <c r="E113" s="75"/>
      <c r="F113" s="75"/>
      <c r="G113" s="75"/>
      <c r="H113" s="75"/>
      <c r="I113" s="75"/>
      <c r="J113" s="75"/>
      <c r="K113" s="62" t="s">
        <v>50</v>
      </c>
      <c r="L113" s="75"/>
      <c r="M113" s="75"/>
      <c r="N113" s="75"/>
      <c r="O113" s="75"/>
    </row>
    <row r="114" spans="1:15">
      <c r="A114" s="75"/>
      <c r="B114" s="75"/>
      <c r="C114" s="75"/>
      <c r="D114" s="75"/>
      <c r="E114" s="75"/>
      <c r="F114" s="75"/>
      <c r="G114" s="75"/>
      <c r="H114" s="75"/>
      <c r="I114" s="75"/>
      <c r="J114" s="75"/>
      <c r="K114" s="62" t="s">
        <v>51</v>
      </c>
      <c r="L114" s="75"/>
      <c r="M114" s="75"/>
      <c r="N114" s="75"/>
      <c r="O114" s="75"/>
    </row>
    <row r="115" spans="1:15">
      <c r="A115" s="75"/>
      <c r="B115" s="75"/>
      <c r="C115" s="75"/>
      <c r="D115" s="75"/>
      <c r="E115" s="75"/>
      <c r="F115" s="75"/>
      <c r="G115" s="75"/>
      <c r="H115" s="75"/>
      <c r="I115" s="75"/>
      <c r="J115" s="75"/>
      <c r="K115" s="62" t="s">
        <v>48</v>
      </c>
      <c r="L115" s="75"/>
      <c r="M115" s="75"/>
      <c r="N115" s="75"/>
      <c r="O115" s="75"/>
    </row>
    <row r="116" spans="1:15">
      <c r="A116" s="75"/>
      <c r="B116" s="75"/>
      <c r="C116" s="75"/>
      <c r="D116" s="75"/>
      <c r="E116" s="75"/>
      <c r="F116" s="75"/>
      <c r="G116" s="75"/>
      <c r="H116" s="75"/>
      <c r="I116" s="75"/>
      <c r="J116" s="75"/>
      <c r="K116" s="62" t="s">
        <v>49</v>
      </c>
      <c r="L116" s="75"/>
      <c r="M116" s="75"/>
      <c r="N116" s="75"/>
      <c r="O116" s="75"/>
    </row>
    <row r="117" spans="1:15">
      <c r="A117" s="75"/>
      <c r="B117" s="75"/>
      <c r="C117" s="75"/>
      <c r="D117" s="75"/>
      <c r="E117" s="75"/>
      <c r="F117" s="75"/>
      <c r="G117" s="75"/>
      <c r="H117" s="75"/>
      <c r="I117" s="75"/>
      <c r="J117" s="75"/>
      <c r="K117" s="104"/>
      <c r="L117" s="75"/>
      <c r="M117" s="75"/>
      <c r="N117" s="75"/>
      <c r="O117" s="75"/>
    </row>
    <row r="118" spans="1:15">
      <c r="A118" s="75"/>
      <c r="B118" s="75"/>
      <c r="C118" s="75"/>
      <c r="D118" s="75"/>
      <c r="E118" s="75"/>
      <c r="F118" s="75"/>
      <c r="G118" s="75"/>
      <c r="H118" s="75"/>
      <c r="I118" s="75"/>
      <c r="J118" s="75"/>
      <c r="K118" s="104"/>
      <c r="L118" s="75"/>
      <c r="M118" s="75"/>
      <c r="N118" s="75"/>
      <c r="O118" s="75"/>
    </row>
    <row r="119" spans="1:15">
      <c r="A119" s="75"/>
      <c r="B119" s="75"/>
      <c r="C119" s="75"/>
      <c r="D119" s="75"/>
      <c r="E119" s="75"/>
      <c r="F119" s="75"/>
      <c r="G119" s="75"/>
      <c r="H119" s="75"/>
      <c r="I119" s="75"/>
      <c r="J119" s="75"/>
      <c r="K119" s="104"/>
      <c r="L119" s="75"/>
      <c r="M119" s="75"/>
      <c r="N119" s="75"/>
      <c r="O119" s="75"/>
    </row>
    <row r="120" spans="1:15">
      <c r="A120" s="75"/>
      <c r="B120" s="75"/>
      <c r="C120" s="75"/>
      <c r="D120" s="75"/>
      <c r="E120" s="75"/>
      <c r="F120" s="75"/>
      <c r="G120" s="75"/>
      <c r="H120" s="75"/>
      <c r="I120" s="75"/>
      <c r="J120" s="75"/>
      <c r="K120" s="104"/>
      <c r="L120" s="75"/>
      <c r="M120" s="75"/>
      <c r="N120" s="75"/>
      <c r="O120" s="75"/>
    </row>
    <row r="121" spans="1:15" ht="17.25">
      <c r="A121" s="75"/>
      <c r="B121" s="75"/>
      <c r="C121" s="75"/>
      <c r="D121" s="75"/>
      <c r="E121" s="75"/>
      <c r="F121" s="75"/>
      <c r="G121" s="75"/>
      <c r="H121" s="75"/>
      <c r="I121" s="75"/>
      <c r="J121" s="75"/>
      <c r="K121" s="105"/>
      <c r="L121" s="75"/>
      <c r="M121" s="75"/>
      <c r="N121" s="75"/>
      <c r="O121" s="75"/>
    </row>
    <row r="122" spans="1:15">
      <c r="A122" s="75"/>
      <c r="B122" s="75"/>
      <c r="C122" s="75"/>
      <c r="D122" s="75"/>
      <c r="E122" s="75"/>
      <c r="F122" s="75"/>
      <c r="G122" s="75"/>
      <c r="H122" s="75"/>
      <c r="I122" s="75"/>
      <c r="J122" s="75"/>
      <c r="K122" s="104"/>
      <c r="L122" s="75"/>
      <c r="M122" s="75"/>
      <c r="N122" s="75"/>
      <c r="O122" s="75"/>
    </row>
    <row r="123" spans="1:15">
      <c r="A123" s="75"/>
      <c r="B123" s="75"/>
      <c r="C123" s="75"/>
      <c r="D123" s="75"/>
      <c r="E123" s="75"/>
      <c r="F123" s="75"/>
      <c r="G123" s="75"/>
      <c r="H123" s="75"/>
      <c r="I123" s="75"/>
      <c r="J123" s="75"/>
      <c r="K123" s="104"/>
      <c r="L123" s="75"/>
      <c r="M123" s="75"/>
      <c r="N123" s="75"/>
      <c r="O123" s="75"/>
    </row>
    <row r="124" spans="1:15">
      <c r="A124" s="75"/>
      <c r="B124" s="75"/>
      <c r="C124" s="75"/>
      <c r="D124" s="75"/>
      <c r="E124" s="75"/>
      <c r="F124" s="75"/>
      <c r="G124" s="75"/>
      <c r="H124" s="75"/>
      <c r="I124" s="75"/>
      <c r="J124" s="75"/>
      <c r="K124" s="104"/>
      <c r="L124" s="75"/>
      <c r="M124" s="75"/>
      <c r="N124" s="75"/>
      <c r="O124" s="75"/>
    </row>
    <row r="125" spans="1:15">
      <c r="A125" s="75"/>
      <c r="B125" s="75"/>
      <c r="C125" s="75"/>
      <c r="D125" s="75"/>
      <c r="E125" s="75"/>
      <c r="F125" s="75"/>
      <c r="G125" s="75"/>
      <c r="H125" s="75"/>
      <c r="I125" s="75"/>
      <c r="J125" s="75"/>
      <c r="K125" s="104"/>
      <c r="L125" s="75"/>
      <c r="M125" s="75"/>
      <c r="N125" s="75"/>
      <c r="O125" s="75"/>
    </row>
    <row r="126" spans="1:15">
      <c r="A126" s="75"/>
      <c r="B126" s="75"/>
      <c r="C126" s="75"/>
      <c r="D126" s="75"/>
      <c r="E126" s="75"/>
      <c r="F126" s="75"/>
      <c r="G126" s="75"/>
      <c r="H126" s="75"/>
      <c r="I126" s="75"/>
      <c r="J126" s="75"/>
      <c r="K126" s="104"/>
      <c r="L126" s="75"/>
      <c r="M126" s="75"/>
      <c r="N126" s="75"/>
      <c r="O126" s="75"/>
    </row>
    <row r="127" spans="1:15">
      <c r="A127" s="75"/>
      <c r="B127" s="75"/>
      <c r="C127" s="75"/>
      <c r="D127" s="75"/>
      <c r="E127" s="75"/>
      <c r="F127" s="75"/>
      <c r="G127" s="75"/>
      <c r="H127" s="75"/>
      <c r="I127" s="75"/>
      <c r="J127" s="75"/>
      <c r="K127" s="104"/>
      <c r="L127" s="75"/>
      <c r="M127" s="75"/>
      <c r="N127" s="75"/>
      <c r="O127" s="75"/>
    </row>
    <row r="128" spans="1:15">
      <c r="A128" s="75"/>
      <c r="B128" s="75"/>
      <c r="C128" s="75"/>
      <c r="D128" s="75"/>
      <c r="E128" s="75"/>
      <c r="F128" s="75"/>
      <c r="G128" s="75"/>
      <c r="H128" s="75"/>
      <c r="I128" s="75"/>
      <c r="J128" s="75"/>
      <c r="K128" s="104"/>
      <c r="L128" s="75"/>
      <c r="M128" s="75"/>
      <c r="N128" s="75"/>
      <c r="O128" s="75"/>
    </row>
    <row r="129" spans="1:15">
      <c r="A129" s="75"/>
      <c r="B129" s="75"/>
      <c r="C129" s="75"/>
      <c r="D129" s="75"/>
      <c r="E129" s="75"/>
      <c r="F129" s="75"/>
      <c r="G129" s="75"/>
      <c r="H129" s="75"/>
      <c r="I129" s="75"/>
      <c r="J129" s="75"/>
      <c r="K129" s="104"/>
      <c r="L129" s="75"/>
      <c r="M129" s="75"/>
      <c r="N129" s="75"/>
      <c r="O129" s="75"/>
    </row>
    <row r="130" spans="1:15">
      <c r="A130" s="75"/>
      <c r="B130" s="75"/>
      <c r="C130" s="75"/>
      <c r="D130" s="75"/>
      <c r="E130" s="75"/>
      <c r="F130" s="75"/>
      <c r="G130" s="75"/>
      <c r="H130" s="75"/>
      <c r="I130" s="75"/>
      <c r="J130" s="75"/>
      <c r="K130" s="104"/>
      <c r="L130" s="75"/>
      <c r="M130" s="75"/>
      <c r="N130" s="75"/>
      <c r="O130" s="75"/>
    </row>
    <row r="131" spans="1:15">
      <c r="A131" s="75"/>
      <c r="B131" s="75"/>
      <c r="C131" s="75"/>
      <c r="D131" s="75"/>
      <c r="E131" s="75"/>
      <c r="F131" s="75"/>
      <c r="G131" s="75"/>
      <c r="H131" s="75"/>
      <c r="I131" s="75"/>
      <c r="J131" s="75"/>
      <c r="K131" s="104"/>
      <c r="L131" s="75"/>
      <c r="M131" s="75"/>
      <c r="N131" s="75"/>
      <c r="O131" s="75"/>
    </row>
    <row r="132" spans="1:15">
      <c r="A132" s="75"/>
      <c r="B132" s="75"/>
      <c r="C132" s="75"/>
      <c r="D132" s="75"/>
      <c r="E132" s="75"/>
      <c r="F132" s="75"/>
      <c r="G132" s="75"/>
      <c r="H132" s="75"/>
      <c r="I132" s="75"/>
      <c r="J132" s="75"/>
      <c r="K132" s="104"/>
      <c r="L132" s="75"/>
      <c r="M132" s="75"/>
      <c r="N132" s="75"/>
      <c r="O132" s="75"/>
    </row>
    <row r="133" spans="1:15">
      <c r="A133" s="75"/>
      <c r="B133" s="75"/>
      <c r="C133" s="75"/>
      <c r="D133" s="75"/>
      <c r="E133" s="75"/>
      <c r="F133" s="75"/>
      <c r="G133" s="75"/>
      <c r="H133" s="75"/>
      <c r="I133" s="75"/>
      <c r="J133" s="75"/>
      <c r="K133" s="104"/>
      <c r="L133" s="75"/>
      <c r="M133" s="75"/>
      <c r="N133" s="75"/>
      <c r="O133" s="75"/>
    </row>
    <row r="134" spans="1:15">
      <c r="A134" s="75"/>
      <c r="B134" s="75"/>
      <c r="C134" s="75"/>
      <c r="D134" s="75"/>
      <c r="E134" s="75"/>
      <c r="F134" s="75"/>
      <c r="G134" s="75"/>
      <c r="H134" s="75"/>
      <c r="I134" s="75"/>
      <c r="J134" s="75"/>
      <c r="K134" s="104"/>
      <c r="L134" s="75"/>
      <c r="M134" s="75"/>
      <c r="N134" s="75"/>
      <c r="O134" s="75"/>
    </row>
    <row r="135" spans="1:15">
      <c r="A135" s="75"/>
      <c r="B135" s="75"/>
      <c r="C135" s="75"/>
      <c r="D135" s="75"/>
      <c r="E135" s="75"/>
      <c r="F135" s="75"/>
      <c r="G135" s="75"/>
      <c r="H135" s="75"/>
      <c r="I135" s="75"/>
      <c r="J135" s="75"/>
      <c r="K135" s="104"/>
      <c r="L135" s="75"/>
      <c r="M135" s="75"/>
      <c r="N135" s="75"/>
      <c r="O135" s="75"/>
    </row>
    <row r="136" spans="1:15">
      <c r="A136" s="75"/>
      <c r="B136" s="75"/>
      <c r="C136" s="75"/>
      <c r="D136" s="75"/>
      <c r="E136" s="75"/>
      <c r="F136" s="75"/>
      <c r="G136" s="75"/>
      <c r="H136" s="75"/>
      <c r="I136" s="75"/>
      <c r="J136" s="75"/>
      <c r="K136" s="104"/>
      <c r="L136" s="75"/>
      <c r="M136" s="75"/>
      <c r="N136" s="75"/>
      <c r="O136" s="75"/>
    </row>
    <row r="137" spans="1:15">
      <c r="A137" s="75"/>
      <c r="B137" s="75"/>
      <c r="C137" s="75"/>
      <c r="D137" s="75"/>
      <c r="E137" s="75"/>
      <c r="F137" s="75"/>
      <c r="G137" s="75"/>
      <c r="H137" s="75"/>
      <c r="I137" s="75"/>
      <c r="J137" s="75"/>
      <c r="K137" s="104"/>
      <c r="L137" s="75"/>
      <c r="M137" s="75"/>
      <c r="N137" s="75"/>
      <c r="O137" s="75"/>
    </row>
    <row r="138" spans="1:15">
      <c r="A138" s="75"/>
      <c r="B138" s="75"/>
      <c r="C138" s="75"/>
      <c r="D138" s="75"/>
      <c r="E138" s="75"/>
      <c r="F138" s="75"/>
      <c r="G138" s="75"/>
      <c r="H138" s="75"/>
      <c r="I138" s="75"/>
      <c r="J138" s="75"/>
      <c r="K138" s="104"/>
      <c r="L138" s="75"/>
      <c r="M138" s="75"/>
      <c r="N138" s="75"/>
      <c r="O138" s="75"/>
    </row>
    <row r="139" spans="1:15">
      <c r="A139" s="75"/>
      <c r="B139" s="75"/>
      <c r="C139" s="75"/>
      <c r="D139" s="75"/>
      <c r="E139" s="75"/>
      <c r="F139" s="75"/>
      <c r="G139" s="75"/>
      <c r="H139" s="75"/>
      <c r="I139" s="75"/>
      <c r="J139" s="75"/>
      <c r="K139" s="104"/>
      <c r="L139" s="75"/>
      <c r="M139" s="75"/>
      <c r="N139" s="75"/>
      <c r="O139" s="75"/>
    </row>
    <row r="140" spans="1:15">
      <c r="A140" s="75"/>
      <c r="B140" s="75"/>
      <c r="C140" s="75"/>
      <c r="D140" s="75"/>
      <c r="E140" s="75"/>
      <c r="F140" s="75"/>
      <c r="G140" s="75"/>
      <c r="H140" s="75"/>
      <c r="I140" s="75"/>
      <c r="J140" s="75"/>
      <c r="K140" s="75"/>
      <c r="L140" s="75"/>
      <c r="M140" s="75"/>
      <c r="N140" s="75"/>
      <c r="O140" s="75"/>
    </row>
    <row r="141" spans="1:15">
      <c r="A141" s="75"/>
      <c r="B141" s="75"/>
      <c r="C141" s="75"/>
      <c r="D141" s="75"/>
      <c r="E141" s="75"/>
      <c r="F141" s="75"/>
      <c r="G141" s="75"/>
      <c r="H141" s="75"/>
      <c r="I141" s="75"/>
      <c r="J141" s="75"/>
      <c r="K141" s="75"/>
      <c r="L141" s="75"/>
      <c r="M141" s="75"/>
      <c r="N141" s="75"/>
      <c r="O141" s="75"/>
    </row>
    <row r="142" spans="1:15">
      <c r="A142" s="75"/>
      <c r="B142" s="75"/>
      <c r="C142" s="75"/>
      <c r="D142" s="75"/>
      <c r="E142" s="75"/>
      <c r="F142" s="75"/>
      <c r="G142" s="75"/>
      <c r="H142" s="75"/>
      <c r="I142" s="75"/>
      <c r="J142" s="75"/>
      <c r="K142" s="75"/>
      <c r="L142" s="75"/>
      <c r="M142" s="75"/>
      <c r="N142" s="75"/>
      <c r="O142" s="75"/>
    </row>
    <row r="143" spans="1:15">
      <c r="A143" s="75"/>
      <c r="B143" s="75"/>
      <c r="C143" s="75"/>
      <c r="D143" s="75"/>
      <c r="E143" s="75"/>
      <c r="F143" s="75"/>
      <c r="G143" s="75"/>
      <c r="H143" s="75"/>
      <c r="I143" s="75"/>
      <c r="J143" s="75"/>
      <c r="K143" s="75"/>
      <c r="L143" s="75"/>
      <c r="M143" s="75"/>
      <c r="N143" s="75"/>
      <c r="O143" s="75"/>
    </row>
    <row r="144" spans="1:15">
      <c r="A144" s="75"/>
      <c r="B144" s="75"/>
      <c r="C144" s="75"/>
      <c r="D144" s="75"/>
      <c r="E144" s="75"/>
      <c r="F144" s="75"/>
      <c r="G144" s="75"/>
      <c r="H144" s="75"/>
      <c r="I144" s="75"/>
      <c r="J144" s="75"/>
      <c r="K144" s="75"/>
      <c r="L144" s="75"/>
      <c r="M144" s="75"/>
      <c r="N144" s="75"/>
      <c r="O144" s="75"/>
    </row>
    <row r="145" spans="1:15">
      <c r="A145" s="75"/>
      <c r="B145" s="75"/>
      <c r="C145" s="75"/>
      <c r="D145" s="75"/>
      <c r="E145" s="75"/>
      <c r="F145" s="75"/>
      <c r="G145" s="75"/>
      <c r="H145" s="75"/>
      <c r="I145" s="75"/>
      <c r="J145" s="75"/>
      <c r="K145" s="75"/>
      <c r="L145" s="75"/>
      <c r="M145" s="75"/>
      <c r="N145" s="75"/>
      <c r="O145" s="75"/>
    </row>
    <row r="146" spans="1:15">
      <c r="A146" s="75"/>
      <c r="B146" s="75"/>
      <c r="C146" s="75"/>
      <c r="D146" s="75"/>
      <c r="E146" s="75"/>
      <c r="F146" s="75"/>
      <c r="G146" s="75"/>
      <c r="H146" s="75"/>
      <c r="I146" s="75"/>
      <c r="J146" s="75"/>
      <c r="K146" s="75"/>
      <c r="L146" s="75"/>
      <c r="M146" s="75"/>
      <c r="N146" s="75"/>
      <c r="O146" s="75"/>
    </row>
    <row r="147" spans="1:15">
      <c r="A147" s="75"/>
      <c r="B147" s="75"/>
      <c r="C147" s="75"/>
      <c r="D147" s="75"/>
      <c r="E147" s="75"/>
      <c r="F147" s="75"/>
      <c r="G147" s="75"/>
      <c r="H147" s="75"/>
      <c r="I147" s="75"/>
      <c r="J147" s="75"/>
      <c r="K147" s="75"/>
      <c r="L147" s="75"/>
      <c r="M147" s="75"/>
      <c r="N147" s="75"/>
      <c r="O147" s="75"/>
    </row>
    <row r="148" spans="1:15">
      <c r="A148" s="75"/>
      <c r="B148" s="75"/>
      <c r="C148" s="75"/>
      <c r="D148" s="75"/>
      <c r="E148" s="75"/>
      <c r="F148" s="75"/>
      <c r="G148" s="75"/>
      <c r="H148" s="75"/>
      <c r="I148" s="75"/>
      <c r="J148" s="75"/>
      <c r="K148" s="104"/>
      <c r="L148" s="75"/>
      <c r="M148" s="75"/>
      <c r="N148" s="75"/>
      <c r="O148" s="75"/>
    </row>
    <row r="149" spans="1:15">
      <c r="A149" s="75"/>
      <c r="B149" s="75"/>
      <c r="C149" s="75"/>
      <c r="D149" s="75"/>
      <c r="E149" s="75"/>
      <c r="F149" s="75"/>
      <c r="G149" s="75"/>
      <c r="H149" s="75"/>
      <c r="I149" s="75"/>
      <c r="J149" s="75"/>
      <c r="K149" s="104"/>
      <c r="L149" s="75"/>
      <c r="M149" s="75"/>
      <c r="N149" s="75"/>
      <c r="O149" s="75"/>
    </row>
    <row r="150" spans="1:15">
      <c r="A150" s="75"/>
      <c r="B150" s="75"/>
      <c r="C150" s="75"/>
      <c r="D150" s="75"/>
      <c r="E150" s="75"/>
      <c r="F150" s="75"/>
      <c r="G150" s="75"/>
      <c r="H150" s="75"/>
      <c r="I150" s="75"/>
      <c r="J150" s="75"/>
      <c r="K150" s="104"/>
      <c r="L150" s="75"/>
      <c r="M150" s="75"/>
      <c r="N150" s="75"/>
      <c r="O150" s="75"/>
    </row>
    <row r="151" spans="1:15">
      <c r="A151" s="75"/>
      <c r="B151" s="75"/>
      <c r="C151" s="75"/>
      <c r="D151" s="75"/>
      <c r="E151" s="75"/>
      <c r="F151" s="75"/>
      <c r="G151" s="75"/>
      <c r="H151" s="75"/>
      <c r="I151" s="75"/>
      <c r="J151" s="75"/>
      <c r="K151" s="104"/>
      <c r="L151" s="75"/>
      <c r="M151" s="75"/>
      <c r="N151" s="75"/>
      <c r="O151" s="75"/>
    </row>
    <row r="152" spans="1:15">
      <c r="A152" s="75"/>
      <c r="B152" s="75"/>
      <c r="C152" s="75"/>
      <c r="D152" s="75"/>
      <c r="E152" s="75"/>
      <c r="F152" s="75"/>
      <c r="G152" s="75"/>
      <c r="H152" s="75"/>
      <c r="I152" s="75"/>
      <c r="J152" s="75"/>
      <c r="K152" s="104"/>
      <c r="L152" s="75"/>
      <c r="M152" s="75"/>
      <c r="N152" s="75"/>
      <c r="O152" s="75"/>
    </row>
    <row r="153" spans="1:15">
      <c r="A153" s="75"/>
      <c r="B153" s="75"/>
      <c r="C153" s="75"/>
      <c r="D153" s="75"/>
      <c r="E153" s="75"/>
      <c r="F153" s="75"/>
      <c r="G153" s="75"/>
      <c r="H153" s="75"/>
      <c r="I153" s="75"/>
      <c r="J153" s="75"/>
      <c r="K153" s="104"/>
      <c r="L153" s="75"/>
      <c r="M153" s="75"/>
      <c r="N153" s="75"/>
      <c r="O153" s="75"/>
    </row>
    <row r="154" spans="1:15">
      <c r="A154" s="75"/>
      <c r="B154" s="75"/>
      <c r="C154" s="75"/>
      <c r="D154" s="75"/>
      <c r="E154" s="75"/>
      <c r="F154" s="75"/>
      <c r="G154" s="75"/>
      <c r="H154" s="75"/>
      <c r="I154" s="75"/>
      <c r="J154" s="75"/>
      <c r="K154" s="104"/>
      <c r="L154" s="75"/>
      <c r="M154" s="75"/>
      <c r="N154" s="75"/>
      <c r="O154" s="75"/>
    </row>
    <row r="155" spans="1:15">
      <c r="A155" s="75"/>
      <c r="B155" s="75"/>
      <c r="C155" s="75"/>
      <c r="D155" s="75"/>
      <c r="E155" s="75"/>
      <c r="F155" s="75"/>
      <c r="G155" s="75"/>
      <c r="H155" s="75"/>
      <c r="I155" s="75"/>
      <c r="J155" s="75"/>
      <c r="K155" s="104"/>
      <c r="L155" s="75"/>
      <c r="M155" s="75"/>
      <c r="N155" s="75"/>
      <c r="O155" s="75"/>
    </row>
    <row r="156" spans="1:15">
      <c r="A156" s="75"/>
      <c r="B156" s="75"/>
      <c r="C156" s="75"/>
      <c r="D156" s="75"/>
      <c r="E156" s="75"/>
      <c r="F156" s="75"/>
      <c r="G156" s="75"/>
      <c r="H156" s="75"/>
      <c r="I156" s="75"/>
      <c r="J156" s="75"/>
      <c r="K156" s="104"/>
      <c r="L156" s="75"/>
      <c r="M156" s="75"/>
      <c r="N156" s="75"/>
      <c r="O156" s="75"/>
    </row>
    <row r="157" spans="1:15">
      <c r="A157" s="75"/>
      <c r="B157" s="75"/>
      <c r="C157" s="75"/>
      <c r="D157" s="75"/>
      <c r="E157" s="75"/>
      <c r="F157" s="75"/>
      <c r="G157" s="75"/>
      <c r="H157" s="75"/>
      <c r="I157" s="75"/>
      <c r="J157" s="75"/>
      <c r="K157" s="104"/>
      <c r="L157" s="75"/>
      <c r="M157" s="75"/>
      <c r="N157" s="75"/>
      <c r="O157" s="75"/>
    </row>
    <row r="158" spans="1:15">
      <c r="A158" s="75"/>
      <c r="B158" s="75"/>
      <c r="C158" s="75"/>
      <c r="D158" s="75"/>
      <c r="E158" s="75"/>
      <c r="F158" s="75"/>
      <c r="G158" s="75"/>
      <c r="H158" s="75"/>
      <c r="I158" s="75"/>
      <c r="J158" s="75"/>
      <c r="K158" s="104"/>
      <c r="L158" s="75"/>
      <c r="M158" s="75"/>
      <c r="N158" s="75"/>
      <c r="O158" s="75"/>
    </row>
    <row r="159" spans="1:15">
      <c r="A159" s="75"/>
      <c r="B159" s="75"/>
      <c r="C159" s="75"/>
      <c r="D159" s="75"/>
      <c r="E159" s="75"/>
      <c r="F159" s="75"/>
      <c r="G159" s="75"/>
      <c r="H159" s="75"/>
      <c r="I159" s="75"/>
      <c r="J159" s="75"/>
      <c r="K159" s="104"/>
      <c r="L159" s="75"/>
      <c r="M159" s="75"/>
      <c r="N159" s="75"/>
      <c r="O159" s="75"/>
    </row>
    <row r="160" spans="1:15">
      <c r="A160" s="75"/>
      <c r="B160" s="75"/>
      <c r="C160" s="75"/>
      <c r="D160" s="75"/>
      <c r="E160" s="75"/>
      <c r="F160" s="75"/>
      <c r="G160" s="75"/>
      <c r="H160" s="75"/>
      <c r="I160" s="75"/>
      <c r="J160" s="75"/>
      <c r="K160" s="104"/>
      <c r="L160" s="75"/>
      <c r="M160" s="75"/>
      <c r="N160" s="75"/>
      <c r="O160" s="75"/>
    </row>
    <row r="161" spans="1:15">
      <c r="A161" s="75"/>
      <c r="B161" s="75"/>
      <c r="C161" s="75"/>
      <c r="D161" s="75"/>
      <c r="E161" s="75"/>
      <c r="F161" s="75"/>
      <c r="G161" s="75"/>
      <c r="H161" s="75"/>
      <c r="I161" s="75"/>
      <c r="J161" s="75"/>
      <c r="K161" s="104"/>
      <c r="L161" s="75"/>
      <c r="M161" s="75"/>
      <c r="N161" s="75"/>
      <c r="O161" s="75"/>
    </row>
    <row r="162" spans="1:15">
      <c r="A162" s="75"/>
      <c r="B162" s="75"/>
      <c r="C162" s="75"/>
      <c r="D162" s="75"/>
      <c r="E162" s="75"/>
      <c r="F162" s="75"/>
      <c r="G162" s="75"/>
      <c r="H162" s="75"/>
      <c r="I162" s="75"/>
      <c r="J162" s="75"/>
      <c r="K162" s="104"/>
      <c r="L162" s="75"/>
      <c r="M162" s="75"/>
      <c r="N162" s="75"/>
      <c r="O162" s="75"/>
    </row>
    <row r="163" spans="1:15">
      <c r="A163" s="75"/>
      <c r="B163" s="75"/>
      <c r="C163" s="75"/>
      <c r="D163" s="75"/>
      <c r="E163" s="75"/>
      <c r="F163" s="75"/>
      <c r="G163" s="75"/>
      <c r="H163" s="75"/>
      <c r="I163" s="75"/>
      <c r="J163" s="75"/>
      <c r="K163" s="104"/>
      <c r="L163" s="75"/>
      <c r="M163" s="75"/>
      <c r="N163" s="75"/>
      <c r="O163" s="75"/>
    </row>
    <row r="164" spans="1:15">
      <c r="A164" s="75"/>
      <c r="B164" s="75"/>
      <c r="C164" s="75"/>
      <c r="D164" s="75"/>
      <c r="E164" s="75"/>
      <c r="F164" s="75"/>
      <c r="G164" s="75"/>
      <c r="H164" s="75"/>
      <c r="I164" s="75"/>
      <c r="J164" s="75"/>
      <c r="K164" s="104"/>
      <c r="L164" s="75"/>
      <c r="M164" s="75"/>
      <c r="N164" s="75"/>
      <c r="O164" s="75"/>
    </row>
    <row r="165" spans="1:15">
      <c r="A165" s="75"/>
      <c r="B165" s="75"/>
      <c r="C165" s="75"/>
      <c r="D165" s="75"/>
      <c r="E165" s="75"/>
      <c r="F165" s="75"/>
      <c r="G165" s="75"/>
      <c r="H165" s="75"/>
      <c r="I165" s="75"/>
      <c r="J165" s="75"/>
      <c r="K165" s="106"/>
      <c r="L165" s="75"/>
      <c r="M165" s="75"/>
      <c r="N165" s="75"/>
      <c r="O165" s="75"/>
    </row>
    <row r="166" spans="1:15">
      <c r="A166" s="75"/>
      <c r="B166" s="75"/>
      <c r="C166" s="75"/>
      <c r="D166" s="75"/>
      <c r="E166" s="75"/>
      <c r="F166" s="75"/>
      <c r="G166" s="75"/>
      <c r="H166" s="75"/>
      <c r="I166" s="75"/>
      <c r="J166" s="75"/>
      <c r="K166" s="104"/>
      <c r="L166" s="75"/>
      <c r="M166" s="75"/>
      <c r="N166" s="75"/>
      <c r="O166" s="75"/>
    </row>
    <row r="167" spans="1:15">
      <c r="A167" s="75"/>
      <c r="B167" s="75"/>
      <c r="C167" s="75"/>
      <c r="D167" s="75"/>
      <c r="E167" s="75"/>
      <c r="F167" s="75"/>
      <c r="G167" s="75"/>
      <c r="H167" s="75"/>
      <c r="I167" s="75"/>
      <c r="J167" s="75"/>
      <c r="K167" s="104"/>
      <c r="L167" s="75"/>
      <c r="M167" s="75"/>
      <c r="N167" s="75"/>
      <c r="O167" s="75"/>
    </row>
    <row r="168" spans="1:15">
      <c r="A168" s="75"/>
      <c r="B168" s="75"/>
      <c r="C168" s="75"/>
      <c r="D168" s="75"/>
      <c r="E168" s="75"/>
      <c r="F168" s="75"/>
      <c r="G168" s="75"/>
      <c r="H168" s="75"/>
      <c r="I168" s="75"/>
      <c r="J168" s="75"/>
      <c r="K168" s="104"/>
      <c r="L168" s="75"/>
      <c r="M168" s="75"/>
      <c r="N168" s="75"/>
      <c r="O168" s="75"/>
    </row>
    <row r="169" spans="1:15">
      <c r="A169" s="75"/>
      <c r="B169" s="75"/>
      <c r="C169" s="75"/>
      <c r="D169" s="75"/>
      <c r="E169" s="75"/>
      <c r="F169" s="75"/>
      <c r="G169" s="75"/>
      <c r="H169" s="75"/>
      <c r="I169" s="75"/>
      <c r="J169" s="75"/>
      <c r="K169" s="104"/>
      <c r="L169" s="75"/>
      <c r="M169" s="75"/>
      <c r="N169" s="75"/>
      <c r="O169" s="75"/>
    </row>
    <row r="170" spans="1:15">
      <c r="A170" s="75"/>
      <c r="B170" s="75"/>
      <c r="C170" s="75"/>
      <c r="D170" s="75"/>
      <c r="E170" s="75"/>
      <c r="F170" s="75"/>
      <c r="G170" s="75"/>
      <c r="H170" s="75"/>
      <c r="I170" s="75"/>
      <c r="J170" s="75"/>
      <c r="K170" s="106"/>
      <c r="L170" s="75"/>
      <c r="M170" s="75"/>
      <c r="N170" s="75"/>
      <c r="O170" s="75"/>
    </row>
    <row r="171" spans="1:15">
      <c r="A171" s="75"/>
      <c r="B171" s="75"/>
      <c r="C171" s="75"/>
      <c r="D171" s="75"/>
      <c r="E171" s="75"/>
      <c r="F171" s="75"/>
      <c r="G171" s="75"/>
      <c r="H171" s="75"/>
      <c r="I171" s="75"/>
      <c r="J171" s="75"/>
      <c r="K171" s="104"/>
      <c r="L171" s="75"/>
      <c r="M171" s="75"/>
      <c r="N171" s="75"/>
      <c r="O171" s="75"/>
    </row>
    <row r="172" spans="1:15">
      <c r="A172" s="75"/>
      <c r="B172" s="75"/>
      <c r="C172" s="75"/>
      <c r="D172" s="75"/>
      <c r="E172" s="75"/>
      <c r="F172" s="75"/>
      <c r="G172" s="75"/>
      <c r="H172" s="75"/>
      <c r="I172" s="75"/>
      <c r="J172" s="75"/>
      <c r="K172" s="104"/>
      <c r="L172" s="75"/>
      <c r="M172" s="75"/>
      <c r="N172" s="75"/>
      <c r="O172" s="75"/>
    </row>
    <row r="173" spans="1:15">
      <c r="A173" s="75"/>
      <c r="B173" s="75"/>
      <c r="C173" s="75"/>
      <c r="D173" s="75"/>
      <c r="E173" s="75"/>
      <c r="F173" s="75"/>
      <c r="G173" s="75"/>
      <c r="H173" s="75"/>
      <c r="I173" s="75"/>
      <c r="J173" s="75"/>
      <c r="K173" s="104"/>
      <c r="L173" s="75"/>
      <c r="M173" s="75"/>
      <c r="N173" s="75"/>
      <c r="O173" s="75"/>
    </row>
    <row r="174" spans="1:15">
      <c r="A174" s="75"/>
      <c r="B174" s="75"/>
      <c r="C174" s="75"/>
      <c r="D174" s="75"/>
      <c r="E174" s="75"/>
      <c r="F174" s="75"/>
      <c r="G174" s="75"/>
      <c r="H174" s="75"/>
      <c r="I174" s="75"/>
      <c r="J174" s="75"/>
      <c r="K174" s="75"/>
      <c r="L174" s="75"/>
      <c r="M174" s="75"/>
      <c r="N174" s="75"/>
      <c r="O174" s="75"/>
    </row>
    <row r="175" spans="1:15">
      <c r="A175" s="75"/>
      <c r="B175" s="75"/>
      <c r="C175" s="75"/>
      <c r="D175" s="75"/>
      <c r="E175" s="75"/>
      <c r="F175" s="75"/>
      <c r="G175" s="75"/>
      <c r="H175" s="75"/>
      <c r="I175" s="75"/>
      <c r="J175" s="75"/>
      <c r="K175" s="75"/>
      <c r="L175" s="75"/>
      <c r="M175" s="75"/>
      <c r="N175" s="75"/>
      <c r="O175" s="75"/>
    </row>
    <row r="176" spans="1:15">
      <c r="A176" s="75"/>
      <c r="B176" s="75"/>
      <c r="C176" s="75"/>
      <c r="D176" s="75"/>
      <c r="E176" s="75"/>
      <c r="F176" s="75"/>
      <c r="G176" s="75"/>
      <c r="H176" s="75"/>
      <c r="I176" s="75"/>
      <c r="J176" s="75"/>
      <c r="K176" s="104"/>
      <c r="L176" s="75"/>
      <c r="M176" s="75"/>
      <c r="N176" s="75"/>
      <c r="O176" s="75"/>
    </row>
    <row r="177" spans="1:15">
      <c r="A177" s="75"/>
      <c r="B177" s="75"/>
      <c r="C177" s="75"/>
      <c r="D177" s="75"/>
      <c r="E177" s="75"/>
      <c r="F177" s="75"/>
      <c r="G177" s="75"/>
      <c r="H177" s="75"/>
      <c r="I177" s="75"/>
      <c r="J177" s="75"/>
      <c r="K177" s="104"/>
      <c r="L177" s="75"/>
      <c r="M177" s="75"/>
      <c r="N177" s="75"/>
      <c r="O177" s="75"/>
    </row>
    <row r="178" spans="1:15">
      <c r="A178" s="75"/>
      <c r="B178" s="75"/>
      <c r="C178" s="75"/>
      <c r="D178" s="75"/>
      <c r="E178" s="75"/>
      <c r="F178" s="75"/>
      <c r="G178" s="75"/>
      <c r="H178" s="75"/>
      <c r="I178" s="75"/>
      <c r="J178" s="75"/>
      <c r="K178" s="104"/>
      <c r="L178" s="75"/>
      <c r="M178" s="75"/>
      <c r="N178" s="75"/>
      <c r="O178" s="75"/>
    </row>
  </sheetData>
  <dataValidations count="1">
    <dataValidation type="list" allowBlank="1" showInputMessage="1" showErrorMessage="1" sqref="A3" xr:uid="{00000000-0002-0000-0100-000000000000}">
      <formula1>$K$110:$K$116</formula1>
    </dataValidation>
  </dataValidations>
  <hyperlinks>
    <hyperlink ref="A57:E57" r:id="rId1" display="1 For more detailed technical definitions of non-fatal casualties, see the Fire Statistics Definitions document. " xr:uid="{00000000-0004-0000-0100-000000000000}"/>
    <hyperlink ref="A82" r:id="rId2" display="Contact: statsinclusion@wales.gsi.gov.uk" xr:uid="{00000000-0004-0000-0100-000002000000}"/>
    <hyperlink ref="A83" r:id="rId3" display="Contact: SFRS.PerformanceDataServices1@firescotland.gov.uk" xr:uid="{00000000-0004-0000-0100-000003000000}"/>
    <hyperlink ref="A78" r:id="rId4" xr:uid="{00000000-0004-0000-0100-000004000000}"/>
    <hyperlink ref="A79:I79" r:id="rId5" display="The statistics in this table for England and Wales are National Statistics. The Scottish Fire and Rescue Service is working towards achieving UK Statistics Authority accreditation." xr:uid="{00000000-0004-0000-0100-00000A000000}"/>
    <hyperlink ref="A82:B82" r:id="rId6" display="Contact: stats.inclusion@gov.wales" xr:uid="{9D58D1BA-3818-4E95-B411-81465D2F7043}"/>
    <hyperlink ref="A83:C83" r:id="rId7" display="Contact: National.Statistics@firescotland.gov.uk" xr:uid="{440C1395-1372-4347-91A3-6DC0B82A017E}"/>
    <hyperlink ref="A60:I60" r:id="rId8" display="4 Figures for Scotland are from the latest statistical release, published by the Scottish Fire and Rescue Service on 31 October 2019. This included data received by 26 September 2019." xr:uid="{9AD21578-D451-4F37-9DC7-E400E1B2C8BB}"/>
    <hyperlink ref="A61:I61" r:id="rId9" display="5 Figures for Wales are from the latest statistical release, published by the Welsh Government on 21 August 2018. This included data received by 5 July 2018." xr:uid="{A3A283F9-86BF-4123-B887-D0A6E4F5D028}"/>
    <hyperlink ref="A57" r:id="rId10" xr:uid="{06AAB801-7C05-44FD-9146-86D51CA99F76}"/>
    <hyperlink ref="A59" r:id="rId11" display="3 Figures for England are from the latest statistical release, published by the Home Office on 14 February 2019. This included data received by  9 December 2018. " xr:uid="{5077E20A-4D5A-4AE2-BA04-5765BDCC361D}"/>
    <hyperlink ref="A60" r:id="rId12" display="6 Figures for Scotland are from the latest statistical release, published by the Scottish Fire and Rescue Service on 31 October 2023. This included data received by 25 September 2023." xr:uid="{F97E7150-33AB-4C7E-A79F-B6116EF44A1B}"/>
    <hyperlink ref="A79" r:id="rId13" xr:uid="{E02B830A-D322-43AC-B8A8-1C1F1B269B57}"/>
    <hyperlink ref="A81" r:id="rId14" xr:uid="{04799A0C-02BF-4852-BC0E-F2674B4FA87F}"/>
  </hyperlinks>
  <pageMargins left="0.70866141732283472" right="0.70866141732283472" top="0.74803149606299213" bottom="0.74803149606299213" header="0.31496062992125984" footer="0.31496062992125984"/>
  <pageSetup paperSize="9" orientation="portrait" r:id="rId15"/>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634A-237C-4415-A48F-DD37F81FC7E7}">
  <sheetPr codeName="Sheet8">
    <tabColor rgb="FFFFC000"/>
  </sheetPr>
  <dimension ref="A1:X114"/>
  <sheetViews>
    <sheetView zoomScale="55" zoomScaleNormal="55" workbookViewId="0"/>
  </sheetViews>
  <sheetFormatPr defaultRowHeight="15"/>
  <cols>
    <col min="1" max="1" width="32.140625" bestFit="1" customWidth="1"/>
    <col min="2" max="2" width="23.5703125" bestFit="1" customWidth="1"/>
    <col min="3" max="3" width="18" bestFit="1" customWidth="1"/>
    <col min="4" max="5" width="16.28515625" bestFit="1" customWidth="1"/>
    <col min="6" max="6" width="18" bestFit="1" customWidth="1"/>
    <col min="7" max="7" width="9.7109375" customWidth="1"/>
    <col min="8" max="8" width="24.140625" bestFit="1" customWidth="1"/>
    <col min="9" max="9" width="20.85546875" bestFit="1" customWidth="1"/>
    <col min="10" max="10" width="21.28515625" bestFit="1" customWidth="1"/>
    <col min="11" max="11" width="19.7109375" bestFit="1" customWidth="1"/>
    <col min="12" max="12" width="22" bestFit="1" customWidth="1"/>
    <col min="13" max="13" width="10.42578125" bestFit="1" customWidth="1"/>
    <col min="14" max="14" width="14.7109375" bestFit="1" customWidth="1"/>
    <col min="15" max="15" width="33" bestFit="1" customWidth="1"/>
    <col min="16" max="16" width="31.5703125" bestFit="1" customWidth="1"/>
    <col min="17" max="17" width="16.5703125" bestFit="1" customWidth="1"/>
    <col min="18" max="18" width="11.5703125" customWidth="1"/>
    <col min="20" max="20" width="14.42578125" customWidth="1"/>
    <col min="21" max="21" width="20.42578125" bestFit="1" customWidth="1"/>
    <col min="22" max="22" width="28.28515625" bestFit="1" customWidth="1"/>
    <col min="23" max="23" width="22.28515625" bestFit="1" customWidth="1"/>
    <col min="24" max="24" width="19.42578125" bestFit="1" customWidth="1"/>
    <col min="35" max="35" width="10.28515625" customWidth="1"/>
    <col min="36" max="36" width="16.7109375" bestFit="1" customWidth="1"/>
    <col min="37" max="37" width="16.5703125" bestFit="1" customWidth="1"/>
    <col min="38" max="38" width="10" bestFit="1" customWidth="1"/>
    <col min="39" max="39" width="11.7109375" bestFit="1" customWidth="1"/>
    <col min="40" max="40" width="9.5703125" bestFit="1" customWidth="1"/>
    <col min="41" max="41" width="20.28515625" bestFit="1" customWidth="1"/>
    <col min="42" max="42" width="17.42578125" bestFit="1" customWidth="1"/>
    <col min="43" max="44" width="15" bestFit="1" customWidth="1"/>
    <col min="45" max="45" width="13.5703125" bestFit="1" customWidth="1"/>
    <col min="46" max="46" width="15.28515625" bestFit="1" customWidth="1"/>
    <col min="47" max="47" width="11.5703125" bestFit="1" customWidth="1"/>
  </cols>
  <sheetData>
    <row r="1" spans="1:24" ht="50.1" customHeight="1">
      <c r="A1" s="54" t="s">
        <v>151</v>
      </c>
      <c r="B1" s="55" t="str">
        <f>IF(SUM(B4,B60)=0,"PASS",SUM(B4,B60))</f>
        <v>PASS</v>
      </c>
    </row>
    <row r="3" spans="1:24" s="133" customFormat="1" ht="24" customHeight="1"/>
    <row r="4" spans="1:24" ht="45" customHeight="1">
      <c r="A4" s="56" t="s">
        <v>152</v>
      </c>
      <c r="B4">
        <f>COUNTIF($U$10:$X$58,"Error")</f>
        <v>0</v>
      </c>
    </row>
    <row r="6" spans="1:24">
      <c r="A6" s="61" t="s">
        <v>43</v>
      </c>
      <c r="B6" t="s">
        <v>153</v>
      </c>
    </row>
    <row r="8" spans="1:24">
      <c r="A8" s="61" t="s">
        <v>154</v>
      </c>
      <c r="B8" s="61" t="s">
        <v>155</v>
      </c>
      <c r="N8" s="57"/>
      <c r="O8" s="57">
        <v>2</v>
      </c>
      <c r="P8" s="57">
        <v>4</v>
      </c>
      <c r="Q8" s="57">
        <v>5</v>
      </c>
      <c r="R8" s="57">
        <v>3</v>
      </c>
      <c r="S8" s="57"/>
    </row>
    <row r="9" spans="1:24" ht="31.5">
      <c r="A9" s="61" t="s">
        <v>156</v>
      </c>
      <c r="B9" t="s">
        <v>157</v>
      </c>
      <c r="H9" t="str" cm="1">
        <f t="array" ref="H9:L58">A9:E58</f>
        <v>Row Labels</v>
      </c>
      <c r="I9" t="str">
        <v>Grand Total</v>
      </c>
      <c r="J9">
        <v>0</v>
      </c>
      <c r="K9">
        <v>0</v>
      </c>
      <c r="L9">
        <v>0</v>
      </c>
      <c r="N9" s="57" t="s">
        <v>110</v>
      </c>
      <c r="O9" s="58" t="s">
        <v>158</v>
      </c>
      <c r="P9" s="58" t="s">
        <v>159</v>
      </c>
      <c r="Q9" s="58" t="s">
        <v>160</v>
      </c>
      <c r="R9" s="58" t="s">
        <v>97</v>
      </c>
      <c r="S9" s="57"/>
      <c r="T9" s="57" t="s">
        <v>110</v>
      </c>
      <c r="U9" s="26" t="s">
        <v>114</v>
      </c>
      <c r="V9" s="26" t="s">
        <v>115</v>
      </c>
      <c r="W9" s="26" t="s">
        <v>116</v>
      </c>
      <c r="X9" s="26" t="s">
        <v>97</v>
      </c>
    </row>
    <row r="10" spans="1:24">
      <c r="A10" s="59" t="s">
        <v>157</v>
      </c>
      <c r="H10" t="str">
        <v>Grand Total</v>
      </c>
      <c r="I10">
        <v>0</v>
      </c>
      <c r="J10">
        <v>0</v>
      </c>
      <c r="K10">
        <v>0</v>
      </c>
      <c r="L10">
        <v>0</v>
      </c>
      <c r="N10" t="s">
        <v>66</v>
      </c>
      <c r="O10" t="e">
        <f>VLOOKUP($N10,_xlfn.ANCHORARRAY(H9),O$8,FALSE)</f>
        <v>#N/A</v>
      </c>
      <c r="P10" t="e">
        <f t="shared" ref="P10:R27" si="0">VLOOKUP($N10,$H$9:$L$61,P$8,FALSE)</f>
        <v>#N/A</v>
      </c>
      <c r="Q10" t="e">
        <f t="shared" si="0"/>
        <v>#N/A</v>
      </c>
      <c r="R10" t="e">
        <f t="shared" si="0"/>
        <v>#N/A</v>
      </c>
      <c r="T10" t="s">
        <v>66</v>
      </c>
      <c r="U10" t="e">
        <f>IF(O10=INDEX(FIRE0501!$A$4:$I$83,MATCH('QA checks'!$T10,FIRE0501!$A$4:$A$83,0),MATCH('QA checks'!U$9,FIRE0501!$A$4:$I$4,0)),TRUE,"Error")</f>
        <v>#N/A</v>
      </c>
      <c r="X10" t="e">
        <f>IF(R10=INDEX(FIRE0501!$A$4:$I$83,MATCH('QA checks'!$T10,FIRE0501!$A$4:$A$83,0),MATCH('QA checks'!X$9,FIRE0501!$A$4:$I$4,0)),TRUE,"Error")</f>
        <v>#N/A</v>
      </c>
    </row>
    <row r="11" spans="1:24">
      <c r="H11">
        <v>0</v>
      </c>
      <c r="I11">
        <v>0</v>
      </c>
      <c r="J11">
        <v>0</v>
      </c>
      <c r="K11">
        <v>0</v>
      </c>
      <c r="L11">
        <v>0</v>
      </c>
      <c r="N11" t="s">
        <v>68</v>
      </c>
      <c r="O11" t="e">
        <f t="shared" ref="O11:Q58" si="1">VLOOKUP($N11,$H$9:$L$61,O$8,FALSE)</f>
        <v>#N/A</v>
      </c>
      <c r="P11" t="e">
        <f t="shared" si="0"/>
        <v>#N/A</v>
      </c>
      <c r="Q11" t="e">
        <f t="shared" si="0"/>
        <v>#N/A</v>
      </c>
      <c r="R11" t="e">
        <f t="shared" si="0"/>
        <v>#N/A</v>
      </c>
      <c r="T11" t="s">
        <v>68</v>
      </c>
      <c r="U11" t="e">
        <f>IF(O11=INDEX(FIRE0501!$A$4:$I$83,MATCH('QA checks'!$T11,FIRE0501!$A$4:$A$83,0),MATCH('QA checks'!U$9,FIRE0501!$A$4:$I$4,0)),TRUE,"Error")</f>
        <v>#N/A</v>
      </c>
      <c r="X11" t="e">
        <f>IF(R11=INDEX(FIRE0501!$A$4:$I$83,MATCH('QA checks'!$T11,FIRE0501!$A$4:$A$83,0),MATCH('QA checks'!X$9,FIRE0501!$A$4:$I$4,0)),TRUE,"Error")</f>
        <v>#N/A</v>
      </c>
    </row>
    <row r="12" spans="1:24">
      <c r="H12">
        <v>0</v>
      </c>
      <c r="I12">
        <v>0</v>
      </c>
      <c r="J12">
        <v>0</v>
      </c>
      <c r="K12">
        <v>0</v>
      </c>
      <c r="L12">
        <v>0</v>
      </c>
      <c r="N12" t="s">
        <v>69</v>
      </c>
      <c r="O12" t="e">
        <f t="shared" si="1"/>
        <v>#N/A</v>
      </c>
      <c r="P12" t="e">
        <f t="shared" si="0"/>
        <v>#N/A</v>
      </c>
      <c r="Q12" t="e">
        <f t="shared" si="0"/>
        <v>#N/A</v>
      </c>
      <c r="R12" t="e">
        <f t="shared" si="0"/>
        <v>#N/A</v>
      </c>
      <c r="T12" t="s">
        <v>69</v>
      </c>
      <c r="U12" t="e">
        <f>IF(O12=INDEX(FIRE0501!$A$4:$I$83,MATCH('QA checks'!$T12,FIRE0501!$A$4:$A$83,0),MATCH('QA checks'!U$9,FIRE0501!$A$4:$I$4,0)),TRUE,"Error")</f>
        <v>#N/A</v>
      </c>
      <c r="X12" t="e">
        <f>IF(R12=INDEX(FIRE0501!$A$4:$I$83,MATCH('QA checks'!$T12,FIRE0501!$A$4:$A$83,0),MATCH('QA checks'!X$9,FIRE0501!$A$4:$I$4,0)),TRUE,"Error")</f>
        <v>#N/A</v>
      </c>
    </row>
    <row r="13" spans="1:24">
      <c r="H13">
        <v>0</v>
      </c>
      <c r="I13">
        <v>0</v>
      </c>
      <c r="J13">
        <v>0</v>
      </c>
      <c r="K13">
        <v>0</v>
      </c>
      <c r="L13">
        <v>0</v>
      </c>
      <c r="N13" t="s">
        <v>70</v>
      </c>
      <c r="O13" t="e">
        <f t="shared" si="1"/>
        <v>#N/A</v>
      </c>
      <c r="P13" t="e">
        <f t="shared" si="0"/>
        <v>#N/A</v>
      </c>
      <c r="Q13" t="e">
        <f t="shared" si="0"/>
        <v>#N/A</v>
      </c>
      <c r="R13" t="e">
        <f t="shared" si="0"/>
        <v>#N/A</v>
      </c>
      <c r="T13" t="s">
        <v>70</v>
      </c>
      <c r="U13" t="e">
        <f>IF(O13=INDEX(FIRE0501!$A$4:$I$83,MATCH('QA checks'!$T13,FIRE0501!$A$4:$A$83,0),MATCH('QA checks'!U$9,FIRE0501!$A$4:$I$4,0)),TRUE,"Error")</f>
        <v>#N/A</v>
      </c>
      <c r="X13" t="e">
        <f>IF(R13=INDEX(FIRE0501!$A$4:$I$83,MATCH('QA checks'!$T13,FIRE0501!$A$4:$A$83,0),MATCH('QA checks'!X$9,FIRE0501!$A$4:$I$4,0)),TRUE,"Error")</f>
        <v>#N/A</v>
      </c>
    </row>
    <row r="14" spans="1:24">
      <c r="H14">
        <v>0</v>
      </c>
      <c r="I14">
        <v>0</v>
      </c>
      <c r="J14">
        <v>0</v>
      </c>
      <c r="K14">
        <v>0</v>
      </c>
      <c r="L14">
        <v>0</v>
      </c>
      <c r="N14" t="s">
        <v>71</v>
      </c>
      <c r="O14" t="e">
        <f t="shared" si="1"/>
        <v>#N/A</v>
      </c>
      <c r="P14" t="e">
        <f t="shared" si="0"/>
        <v>#N/A</v>
      </c>
      <c r="Q14" t="e">
        <f t="shared" si="0"/>
        <v>#N/A</v>
      </c>
      <c r="R14" t="e">
        <f t="shared" si="0"/>
        <v>#N/A</v>
      </c>
      <c r="T14" t="s">
        <v>71</v>
      </c>
      <c r="U14" t="e">
        <f>IF(O14=INDEX(FIRE0501!$A$4:$I$83,MATCH('QA checks'!$T14,FIRE0501!$A$4:$A$83,0),MATCH('QA checks'!U$9,FIRE0501!$A$4:$I$4,0)),TRUE,"Error")</f>
        <v>#N/A</v>
      </c>
      <c r="X14" t="e">
        <f>IF(R14=INDEX(FIRE0501!$A$4:$I$83,MATCH('QA checks'!$T14,FIRE0501!$A$4:$A$83,0),MATCH('QA checks'!X$9,FIRE0501!$A$4:$I$4,0)),TRUE,"Error")</f>
        <v>#N/A</v>
      </c>
    </row>
    <row r="15" spans="1:24">
      <c r="H15">
        <v>0</v>
      </c>
      <c r="I15">
        <v>0</v>
      </c>
      <c r="J15">
        <v>0</v>
      </c>
      <c r="K15">
        <v>0</v>
      </c>
      <c r="L15">
        <v>0</v>
      </c>
      <c r="N15" t="s">
        <v>72</v>
      </c>
      <c r="O15" t="e">
        <f t="shared" si="1"/>
        <v>#N/A</v>
      </c>
      <c r="P15" t="e">
        <f t="shared" si="0"/>
        <v>#N/A</v>
      </c>
      <c r="Q15" t="e">
        <f t="shared" si="0"/>
        <v>#N/A</v>
      </c>
      <c r="R15" t="e">
        <f t="shared" si="0"/>
        <v>#N/A</v>
      </c>
      <c r="T15" t="s">
        <v>72</v>
      </c>
      <c r="U15" t="e">
        <f>IF(O15=INDEX(FIRE0501!$A$4:$I$83,MATCH('QA checks'!$T15,FIRE0501!$A$4:$A$83,0),MATCH('QA checks'!U$9,FIRE0501!$A$4:$I$4,0)),TRUE,"Error")</f>
        <v>#N/A</v>
      </c>
      <c r="X15" t="e">
        <f>IF(R15=INDEX(FIRE0501!$A$4:$I$83,MATCH('QA checks'!$T15,FIRE0501!$A$4:$A$83,0),MATCH('QA checks'!X$9,FIRE0501!$A$4:$I$4,0)),TRUE,"Error")</f>
        <v>#N/A</v>
      </c>
    </row>
    <row r="16" spans="1:24">
      <c r="H16">
        <v>0</v>
      </c>
      <c r="I16">
        <v>0</v>
      </c>
      <c r="J16">
        <v>0</v>
      </c>
      <c r="K16">
        <v>0</v>
      </c>
      <c r="L16">
        <v>0</v>
      </c>
      <c r="N16" t="s">
        <v>73</v>
      </c>
      <c r="O16" t="e">
        <f t="shared" si="1"/>
        <v>#N/A</v>
      </c>
      <c r="P16" t="e">
        <f t="shared" si="0"/>
        <v>#N/A</v>
      </c>
      <c r="Q16" t="e">
        <f t="shared" si="0"/>
        <v>#N/A</v>
      </c>
      <c r="R16" t="e">
        <f t="shared" si="0"/>
        <v>#N/A</v>
      </c>
      <c r="T16" t="s">
        <v>73</v>
      </c>
      <c r="U16" t="e">
        <f>IF(O16=INDEX(FIRE0501!$A$4:$I$83,MATCH('QA checks'!$T16,FIRE0501!$A$4:$A$83,0),MATCH('QA checks'!U$9,FIRE0501!$A$4:$I$4,0)),TRUE,"Error")</f>
        <v>#N/A</v>
      </c>
      <c r="X16" t="e">
        <f>IF(R16=INDEX(FIRE0501!$A$4:$I$83,MATCH('QA checks'!$T16,FIRE0501!$A$4:$A$83,0),MATCH('QA checks'!X$9,FIRE0501!$A$4:$I$4,0)),TRUE,"Error")</f>
        <v>#N/A</v>
      </c>
    </row>
    <row r="17" spans="8:24">
      <c r="H17">
        <v>0</v>
      </c>
      <c r="I17">
        <v>0</v>
      </c>
      <c r="J17">
        <v>0</v>
      </c>
      <c r="K17">
        <v>0</v>
      </c>
      <c r="L17">
        <v>0</v>
      </c>
      <c r="N17" t="s">
        <v>74</v>
      </c>
      <c r="O17" t="e">
        <f t="shared" si="1"/>
        <v>#N/A</v>
      </c>
      <c r="P17" t="e">
        <f t="shared" si="0"/>
        <v>#N/A</v>
      </c>
      <c r="Q17" t="e">
        <f t="shared" si="0"/>
        <v>#N/A</v>
      </c>
      <c r="R17" t="e">
        <f t="shared" si="0"/>
        <v>#N/A</v>
      </c>
      <c r="T17" t="s">
        <v>74</v>
      </c>
      <c r="U17" t="e">
        <f>IF(O17=INDEX(FIRE0501!$A$4:$I$83,MATCH('QA checks'!$T17,FIRE0501!$A$4:$A$83,0),MATCH('QA checks'!U$9,FIRE0501!$A$4:$I$4,0)),TRUE,"Error")</f>
        <v>#N/A</v>
      </c>
      <c r="X17" t="e">
        <f>IF(R17=INDEX(FIRE0501!$A$4:$I$83,MATCH('QA checks'!$T17,FIRE0501!$A$4:$A$83,0),MATCH('QA checks'!X$9,FIRE0501!$A$4:$I$4,0)),TRUE,"Error")</f>
        <v>#N/A</v>
      </c>
    </row>
    <row r="18" spans="8:24">
      <c r="H18">
        <v>0</v>
      </c>
      <c r="I18">
        <v>0</v>
      </c>
      <c r="J18">
        <v>0</v>
      </c>
      <c r="K18">
        <v>0</v>
      </c>
      <c r="L18">
        <v>0</v>
      </c>
      <c r="N18" t="s">
        <v>75</v>
      </c>
      <c r="O18" t="e">
        <f t="shared" si="1"/>
        <v>#N/A</v>
      </c>
      <c r="P18" t="e">
        <f t="shared" si="0"/>
        <v>#N/A</v>
      </c>
      <c r="Q18" t="e">
        <f t="shared" si="0"/>
        <v>#N/A</v>
      </c>
      <c r="R18" t="e">
        <f t="shared" si="0"/>
        <v>#N/A</v>
      </c>
      <c r="T18" t="s">
        <v>75</v>
      </c>
      <c r="U18" t="e">
        <f>IF(O18=INDEX(FIRE0501!$A$4:$I$83,MATCH('QA checks'!$T18,FIRE0501!$A$4:$A$83,0),MATCH('QA checks'!U$9,FIRE0501!$A$4:$I$4,0)),TRUE,"Error")</f>
        <v>#N/A</v>
      </c>
      <c r="V18" t="e">
        <f>IF(P18=INDEX(FIRE0501!$A$4:$I$83,MATCH('QA checks'!$T18,FIRE0501!$A$4:$A$83,0),MATCH('QA checks'!V$9,FIRE0501!$A$4:$I$4,0)),TRUE,"Error")</f>
        <v>#N/A</v>
      </c>
      <c r="X18" t="e">
        <f>IF(R18=INDEX(FIRE0501!$A$4:$I$83,MATCH('QA checks'!$T18,FIRE0501!$A$4:$A$83,0),MATCH('QA checks'!X$9,FIRE0501!$A$4:$I$4,0)),TRUE,"Error")</f>
        <v>#N/A</v>
      </c>
    </row>
    <row r="19" spans="8:24">
      <c r="H19">
        <v>0</v>
      </c>
      <c r="I19">
        <v>0</v>
      </c>
      <c r="J19">
        <v>0</v>
      </c>
      <c r="K19">
        <v>0</v>
      </c>
      <c r="L19">
        <v>0</v>
      </c>
      <c r="N19" t="s">
        <v>76</v>
      </c>
      <c r="O19" t="e">
        <f t="shared" si="1"/>
        <v>#N/A</v>
      </c>
      <c r="P19" t="e">
        <f t="shared" si="0"/>
        <v>#N/A</v>
      </c>
      <c r="Q19" t="e">
        <f t="shared" si="0"/>
        <v>#N/A</v>
      </c>
      <c r="R19" t="e">
        <f t="shared" si="0"/>
        <v>#N/A</v>
      </c>
      <c r="T19" t="s">
        <v>76</v>
      </c>
      <c r="U19" t="e">
        <f>IF(O19=INDEX(FIRE0501!$A$4:$I$83,MATCH('QA checks'!$T19,FIRE0501!$A$4:$A$83,0),MATCH('QA checks'!U$9,FIRE0501!$A$4:$I$4,0)),TRUE,"Error")</f>
        <v>#N/A</v>
      </c>
      <c r="V19" t="e">
        <f>IF(P19=INDEX(FIRE0501!$A$4:$I$83,MATCH('QA checks'!$T19,FIRE0501!$A$4:$A$83,0),MATCH('QA checks'!V$9,FIRE0501!$A$4:$I$4,0)),TRUE,"Error")</f>
        <v>#N/A</v>
      </c>
      <c r="X19" t="e">
        <f>IF(R19=INDEX(FIRE0501!$A$4:$I$83,MATCH('QA checks'!$T19,FIRE0501!$A$4:$A$83,0),MATCH('QA checks'!X$9,FIRE0501!$A$4:$I$4,0)),TRUE,"Error")</f>
        <v>#N/A</v>
      </c>
    </row>
    <row r="20" spans="8:24">
      <c r="H20">
        <v>0</v>
      </c>
      <c r="I20">
        <v>0</v>
      </c>
      <c r="J20">
        <v>0</v>
      </c>
      <c r="K20">
        <v>0</v>
      </c>
      <c r="L20">
        <v>0</v>
      </c>
      <c r="N20" t="s">
        <v>77</v>
      </c>
      <c r="O20" t="e">
        <f t="shared" si="1"/>
        <v>#N/A</v>
      </c>
      <c r="P20" t="e">
        <f t="shared" si="0"/>
        <v>#N/A</v>
      </c>
      <c r="Q20" t="e">
        <f t="shared" si="0"/>
        <v>#N/A</v>
      </c>
      <c r="R20" t="e">
        <f t="shared" si="0"/>
        <v>#N/A</v>
      </c>
      <c r="T20" t="s">
        <v>77</v>
      </c>
      <c r="U20" t="e">
        <f>IF(O20=INDEX(FIRE0501!$A$4:$I$83,MATCH('QA checks'!$T20,FIRE0501!$A$4:$A$83,0),MATCH('QA checks'!U$9,FIRE0501!$A$4:$I$4,0)),TRUE,"Error")</f>
        <v>#N/A</v>
      </c>
      <c r="V20" t="e">
        <f>IF(P20=INDEX(FIRE0501!$A$4:$I$83,MATCH('QA checks'!$T20,FIRE0501!$A$4:$A$83,0),MATCH('QA checks'!V$9,FIRE0501!$A$4:$I$4,0)),TRUE,"Error")</f>
        <v>#N/A</v>
      </c>
      <c r="X20" t="e">
        <f>IF(R20=INDEX(FIRE0501!$A$4:$I$83,MATCH('QA checks'!$T20,FIRE0501!$A$4:$A$83,0),MATCH('QA checks'!X$9,FIRE0501!$A$4:$I$4,0)),TRUE,"Error")</f>
        <v>#N/A</v>
      </c>
    </row>
    <row r="21" spans="8:24">
      <c r="H21">
        <v>0</v>
      </c>
      <c r="I21">
        <v>0</v>
      </c>
      <c r="J21">
        <v>0</v>
      </c>
      <c r="K21">
        <v>0</v>
      </c>
      <c r="L21">
        <v>0</v>
      </c>
      <c r="N21" t="s">
        <v>78</v>
      </c>
      <c r="O21" t="e">
        <f t="shared" si="1"/>
        <v>#N/A</v>
      </c>
      <c r="P21" t="e">
        <f t="shared" si="0"/>
        <v>#N/A</v>
      </c>
      <c r="Q21" t="e">
        <f t="shared" si="0"/>
        <v>#N/A</v>
      </c>
      <c r="R21" t="e">
        <f t="shared" si="0"/>
        <v>#N/A</v>
      </c>
      <c r="T21" t="s">
        <v>78</v>
      </c>
      <c r="U21" t="e">
        <f>IF(O21=INDEX(FIRE0501!$A$4:$I$83,MATCH('QA checks'!$T21,FIRE0501!$A$4:$A$83,0),MATCH('QA checks'!U$9,FIRE0501!$A$4:$I$4,0)),TRUE,"Error")</f>
        <v>#N/A</v>
      </c>
      <c r="V21" t="e">
        <f>IF(P21=INDEX(FIRE0501!$A$4:$I$83,MATCH('QA checks'!$T21,FIRE0501!$A$4:$A$83,0),MATCH('QA checks'!V$9,FIRE0501!$A$4:$I$4,0)),TRUE,"Error")</f>
        <v>#N/A</v>
      </c>
      <c r="X21" t="e">
        <f>IF(R21=INDEX(FIRE0501!$A$4:$I$83,MATCH('QA checks'!$T21,FIRE0501!$A$4:$A$83,0),MATCH('QA checks'!X$9,FIRE0501!$A$4:$I$4,0)),TRUE,"Error")</f>
        <v>#N/A</v>
      </c>
    </row>
    <row r="22" spans="8:24">
      <c r="H22">
        <v>0</v>
      </c>
      <c r="I22">
        <v>0</v>
      </c>
      <c r="J22">
        <v>0</v>
      </c>
      <c r="K22">
        <v>0</v>
      </c>
      <c r="L22">
        <v>0</v>
      </c>
      <c r="N22" t="s">
        <v>79</v>
      </c>
      <c r="O22" t="e">
        <f t="shared" si="1"/>
        <v>#N/A</v>
      </c>
      <c r="P22" t="e">
        <f t="shared" si="0"/>
        <v>#N/A</v>
      </c>
      <c r="Q22" t="e">
        <f t="shared" si="0"/>
        <v>#N/A</v>
      </c>
      <c r="R22" t="e">
        <f t="shared" si="0"/>
        <v>#N/A</v>
      </c>
      <c r="T22" t="s">
        <v>79</v>
      </c>
      <c r="U22" t="e">
        <f>IF(O22=INDEX(FIRE0501!$A$4:$I$83,MATCH('QA checks'!$T22,FIRE0501!$A$4:$A$83,0),MATCH('QA checks'!U$9,FIRE0501!$A$4:$I$4,0)),TRUE,"Error")</f>
        <v>#N/A</v>
      </c>
      <c r="X22" t="e">
        <f>IF(R22=INDEX(FIRE0501!$A$4:$I$83,MATCH('QA checks'!$T22,FIRE0501!$A$4:$A$83,0),MATCH('QA checks'!X$9,FIRE0501!$A$4:$I$4,0)),TRUE,"Error")</f>
        <v>#N/A</v>
      </c>
    </row>
    <row r="23" spans="8:24">
      <c r="H23">
        <v>0</v>
      </c>
      <c r="I23">
        <v>0</v>
      </c>
      <c r="J23">
        <v>0</v>
      </c>
      <c r="K23">
        <v>0</v>
      </c>
      <c r="L23">
        <v>0</v>
      </c>
      <c r="N23" t="s">
        <v>80</v>
      </c>
      <c r="O23" t="e">
        <f t="shared" si="1"/>
        <v>#N/A</v>
      </c>
      <c r="P23" t="e">
        <f t="shared" si="0"/>
        <v>#N/A</v>
      </c>
      <c r="Q23" t="e">
        <f t="shared" si="0"/>
        <v>#N/A</v>
      </c>
      <c r="R23" t="e">
        <f t="shared" si="0"/>
        <v>#N/A</v>
      </c>
      <c r="T23" t="s">
        <v>80</v>
      </c>
      <c r="U23" t="e">
        <f>IF(O23=INDEX(FIRE0501!$A$4:$I$83,MATCH('QA checks'!$T23,FIRE0501!$A$4:$A$83,0),MATCH('QA checks'!U$9,FIRE0501!$A$4:$I$4,0)),TRUE,"Error")</f>
        <v>#N/A</v>
      </c>
      <c r="V23" t="e">
        <f>IF(P23=INDEX(FIRE0501!$A$4:$I$83,MATCH('QA checks'!$T23,FIRE0501!$A$4:$A$83,0),MATCH('QA checks'!V$9,FIRE0501!$A$4:$I$4,0)),TRUE,"Error")</f>
        <v>#N/A</v>
      </c>
      <c r="W23" t="e">
        <f>IF(Q23=INDEX(FIRE0501!$A$4:$I$83,MATCH('QA checks'!$T23,FIRE0501!$A$4:$A$83,0),MATCH('QA checks'!W$9,FIRE0501!$A$4:$I$4,0)),TRUE,"Error")</f>
        <v>#N/A</v>
      </c>
      <c r="X23" t="e">
        <f>IF(R23=INDEX(FIRE0501!$A$4:$I$83,MATCH('QA checks'!$T23,FIRE0501!$A$4:$A$83,0),MATCH('QA checks'!X$9,FIRE0501!$A$4:$I$4,0)),TRUE,"Error")</f>
        <v>#N/A</v>
      </c>
    </row>
    <row r="24" spans="8:24">
      <c r="H24">
        <v>0</v>
      </c>
      <c r="I24">
        <v>0</v>
      </c>
      <c r="J24">
        <v>0</v>
      </c>
      <c r="K24">
        <v>0</v>
      </c>
      <c r="L24">
        <v>0</v>
      </c>
      <c r="N24" t="s">
        <v>81</v>
      </c>
      <c r="O24" t="e">
        <f>VLOOKUP($N24,$H$9:$L$61,O$8,FALSE)</f>
        <v>#N/A</v>
      </c>
      <c r="P24" t="e">
        <f t="shared" si="0"/>
        <v>#N/A</v>
      </c>
      <c r="Q24" t="e">
        <f t="shared" si="0"/>
        <v>#N/A</v>
      </c>
      <c r="R24" t="e">
        <f t="shared" si="0"/>
        <v>#N/A</v>
      </c>
      <c r="T24" t="s">
        <v>81</v>
      </c>
      <c r="U24" t="e">
        <f>IF(O24=INDEX(FIRE0501!$A$4:$I$83,MATCH('QA checks'!$T24,FIRE0501!$A$4:$A$83,0),MATCH('QA checks'!U$9,FIRE0501!$A$4:$I$4,0)),TRUE,"Error")</f>
        <v>#N/A</v>
      </c>
      <c r="V24" t="e">
        <f>IF(P24=INDEX(FIRE0501!$A$4:$I$83,MATCH('QA checks'!$T24,FIRE0501!$A$4:$A$83,0),MATCH('QA checks'!V$9,FIRE0501!$A$4:$I$4,0)),TRUE,"Error")</f>
        <v>#N/A</v>
      </c>
      <c r="W24" t="e">
        <f>IF(Q24=INDEX(FIRE0501!$A$4:$I$83,MATCH('QA checks'!$T24,FIRE0501!$A$4:$A$83,0),MATCH('QA checks'!W$9,FIRE0501!$A$4:$I$4,0)),TRUE,"Error")</f>
        <v>#N/A</v>
      </c>
      <c r="X24" t="e">
        <f>IF(R24=INDEX(FIRE0501!$A$4:$I$83,MATCH('QA checks'!$T24,FIRE0501!$A$4:$A$83,0),MATCH('QA checks'!X$9,FIRE0501!$A$4:$I$4,0)),TRUE,"Error")</f>
        <v>#N/A</v>
      </c>
    </row>
    <row r="25" spans="8:24">
      <c r="H25">
        <v>0</v>
      </c>
      <c r="I25">
        <v>0</v>
      </c>
      <c r="J25">
        <v>0</v>
      </c>
      <c r="K25">
        <v>0</v>
      </c>
      <c r="L25">
        <v>0</v>
      </c>
      <c r="N25" t="s">
        <v>82</v>
      </c>
      <c r="O25" t="e">
        <f t="shared" si="1"/>
        <v>#N/A</v>
      </c>
      <c r="P25" t="e">
        <f t="shared" si="0"/>
        <v>#N/A</v>
      </c>
      <c r="Q25" t="e">
        <f t="shared" si="0"/>
        <v>#N/A</v>
      </c>
      <c r="R25" t="e">
        <f t="shared" si="0"/>
        <v>#N/A</v>
      </c>
      <c r="T25" t="s">
        <v>82</v>
      </c>
      <c r="U25" t="e">
        <f>IF(O25=INDEX(FIRE0501!$A$4:$I$83,MATCH('QA checks'!$T25,FIRE0501!$A$4:$A$83,0),MATCH('QA checks'!U$9,FIRE0501!$A$4:$I$4,0)),TRUE,"Error")</f>
        <v>#N/A</v>
      </c>
      <c r="V25" t="e">
        <f>IF(P25=INDEX(FIRE0501!$A$4:$I$83,MATCH('QA checks'!$T25,FIRE0501!$A$4:$A$83,0),MATCH('QA checks'!V$9,FIRE0501!$A$4:$I$4,0)),TRUE,"Error")</f>
        <v>#N/A</v>
      </c>
      <c r="W25" t="e">
        <f>IF(Q25=INDEX(FIRE0501!$A$4:$I$83,MATCH('QA checks'!$T25,FIRE0501!$A$4:$A$83,0),MATCH('QA checks'!W$9,FIRE0501!$A$4:$I$4,0)),TRUE,"Error")</f>
        <v>#N/A</v>
      </c>
      <c r="X25" t="e">
        <f>IF(R25=INDEX(FIRE0501!$A$4:$I$83,MATCH('QA checks'!$T25,FIRE0501!$A$4:$A$83,0),MATCH('QA checks'!X$9,FIRE0501!$A$4:$I$4,0)),TRUE,"Error")</f>
        <v>#N/A</v>
      </c>
    </row>
    <row r="26" spans="8:24">
      <c r="H26">
        <v>0</v>
      </c>
      <c r="I26">
        <v>0</v>
      </c>
      <c r="J26">
        <v>0</v>
      </c>
      <c r="K26">
        <v>0</v>
      </c>
      <c r="L26">
        <v>0</v>
      </c>
      <c r="N26" t="s">
        <v>83</v>
      </c>
      <c r="O26" t="e">
        <f t="shared" si="1"/>
        <v>#N/A</v>
      </c>
      <c r="P26" t="e">
        <f t="shared" si="0"/>
        <v>#N/A</v>
      </c>
      <c r="Q26" t="e">
        <f t="shared" si="0"/>
        <v>#N/A</v>
      </c>
      <c r="R26" t="e">
        <f t="shared" si="0"/>
        <v>#N/A</v>
      </c>
      <c r="T26" t="s">
        <v>83</v>
      </c>
      <c r="U26" t="e">
        <f>IF(O26=INDEX(FIRE0501!$A$4:$I$83,MATCH('QA checks'!$T26,FIRE0501!$A$4:$A$83,0),MATCH('QA checks'!U$9,FIRE0501!$A$4:$I$4,0)),TRUE,"Error")</f>
        <v>#N/A</v>
      </c>
      <c r="V26" t="e">
        <f>IF(P26=INDEX(FIRE0501!$A$4:$I$83,MATCH('QA checks'!$T26,FIRE0501!$A$4:$A$83,0),MATCH('QA checks'!V$9,FIRE0501!$A$4:$I$4,0)),TRUE,"Error")</f>
        <v>#N/A</v>
      </c>
      <c r="W26" t="e">
        <f>IF(Q26=INDEX(FIRE0501!$A$4:$I$83,MATCH('QA checks'!$T26,FIRE0501!$A$4:$A$83,0),MATCH('QA checks'!W$9,FIRE0501!$A$4:$I$4,0)),TRUE,"Error")</f>
        <v>#N/A</v>
      </c>
      <c r="X26" t="e">
        <f>IF(R26=INDEX(FIRE0501!$A$4:$I$83,MATCH('QA checks'!$T26,FIRE0501!$A$4:$A$83,0),MATCH('QA checks'!X$9,FIRE0501!$A$4:$I$4,0)),TRUE,"Error")</f>
        <v>#N/A</v>
      </c>
    </row>
    <row r="27" spans="8:24">
      <c r="H27">
        <v>0</v>
      </c>
      <c r="I27">
        <v>0</v>
      </c>
      <c r="J27">
        <v>0</v>
      </c>
      <c r="K27">
        <v>0</v>
      </c>
      <c r="L27">
        <v>0</v>
      </c>
      <c r="N27" t="s">
        <v>84</v>
      </c>
      <c r="O27" t="e">
        <f t="shared" si="1"/>
        <v>#N/A</v>
      </c>
      <c r="P27" t="e">
        <f t="shared" si="0"/>
        <v>#N/A</v>
      </c>
      <c r="Q27" t="e">
        <f t="shared" si="0"/>
        <v>#N/A</v>
      </c>
      <c r="R27" t="e">
        <f>SUM(O27:Q27)</f>
        <v>#N/A</v>
      </c>
      <c r="T27" t="s">
        <v>84</v>
      </c>
      <c r="U27" t="e">
        <f>IF(O27=INDEX(FIRE0501!$A$4:$I$83,MATCH('QA checks'!$T27,FIRE0501!$A$4:$A$83,0),MATCH('QA checks'!U$9,FIRE0501!$A$4:$I$4,0)),TRUE,"Error")</f>
        <v>#N/A</v>
      </c>
      <c r="V27" t="e">
        <f>IF(P27=INDEX(FIRE0501!$A$4:$I$83,MATCH('QA checks'!$T27,FIRE0501!$A$4:$A$83,0),MATCH('QA checks'!V$9,FIRE0501!$A$4:$I$4,0)),TRUE,"Error")</f>
        <v>#N/A</v>
      </c>
      <c r="W27" t="e">
        <f>IF(Q27=INDEX(FIRE0501!$A$4:$I$83,MATCH('QA checks'!$T27,FIRE0501!$A$4:$A$83,0),MATCH('QA checks'!W$9,FIRE0501!$A$4:$I$4,0)),TRUE,"Error")</f>
        <v>#N/A</v>
      </c>
      <c r="X27" t="e">
        <f>IF(R27=INDEX(FIRE0501!$A$4:$I$83,MATCH('QA checks'!$T27,FIRE0501!$A$4:$A$83,0),MATCH('QA checks'!X$9,FIRE0501!$A$4:$I$4,0)),TRUE,"Error")</f>
        <v>#N/A</v>
      </c>
    </row>
    <row r="28" spans="8:24">
      <c r="H28">
        <v>0</v>
      </c>
      <c r="I28">
        <v>0</v>
      </c>
      <c r="J28">
        <v>0</v>
      </c>
      <c r="K28">
        <v>0</v>
      </c>
      <c r="L28">
        <v>0</v>
      </c>
      <c r="N28" t="s">
        <v>85</v>
      </c>
      <c r="O28" t="e">
        <f t="shared" si="1"/>
        <v>#N/A</v>
      </c>
      <c r="P28" t="e">
        <f t="shared" si="1"/>
        <v>#N/A</v>
      </c>
      <c r="Q28" t="e">
        <f t="shared" si="1"/>
        <v>#N/A</v>
      </c>
      <c r="R28" t="e">
        <f>SUM(O28:Q28)</f>
        <v>#N/A</v>
      </c>
      <c r="T28" t="s">
        <v>85</v>
      </c>
      <c r="U28" t="e">
        <f>IF(O28=INDEX(FIRE0501!$A$4:$I$83,MATCH('QA checks'!$T28,FIRE0501!$A$4:$A$83,0),MATCH('QA checks'!U$9,FIRE0501!$A$4:$I$4,0)),TRUE,"Error")</f>
        <v>#N/A</v>
      </c>
      <c r="V28" t="e">
        <f>IF(P28=INDEX(FIRE0501!$A$4:$I$83,MATCH('QA checks'!$T28,FIRE0501!$A$4:$A$83,0),MATCH('QA checks'!V$9,FIRE0501!$A$4:$I$4,0)),TRUE,"Error")</f>
        <v>#N/A</v>
      </c>
      <c r="W28" t="e">
        <f>IF(Q28=INDEX(FIRE0501!$A$4:$I$83,MATCH('QA checks'!$T28,FIRE0501!$A$4:$A$83,0),MATCH('QA checks'!W$9,FIRE0501!$A$4:$I$4,0)),TRUE,"Error")</f>
        <v>#N/A</v>
      </c>
      <c r="X28" t="e">
        <f>IF(R28=INDEX(FIRE0501!$A$4:$I$83,MATCH('QA checks'!$T28,FIRE0501!$A$4:$A$83,0),MATCH('QA checks'!X$9,FIRE0501!$A$4:$I$4,0)),TRUE,"Error")</f>
        <v>#N/A</v>
      </c>
    </row>
    <row r="29" spans="8:24">
      <c r="H29">
        <v>0</v>
      </c>
      <c r="I29">
        <v>0</v>
      </c>
      <c r="J29">
        <v>0</v>
      </c>
      <c r="K29">
        <v>0</v>
      </c>
      <c r="L29">
        <v>0</v>
      </c>
      <c r="N29" t="s">
        <v>86</v>
      </c>
      <c r="O29" t="e">
        <f t="shared" si="1"/>
        <v>#N/A</v>
      </c>
      <c r="P29" t="e">
        <f t="shared" si="1"/>
        <v>#N/A</v>
      </c>
      <c r="Q29" t="e">
        <f t="shared" si="1"/>
        <v>#N/A</v>
      </c>
      <c r="R29" t="e">
        <f t="shared" ref="R29:R58" si="2">SUM(O29:Q29)</f>
        <v>#N/A</v>
      </c>
      <c r="T29" t="s">
        <v>86</v>
      </c>
      <c r="U29" t="e">
        <f>IF(O29=INDEX(FIRE0501!$A$4:$I$83,MATCH('QA checks'!$T29,FIRE0501!$A$4:$A$83,0),MATCH('QA checks'!U$9,FIRE0501!$A$4:$I$4,0)),TRUE,"Error")</f>
        <v>#N/A</v>
      </c>
      <c r="V29" t="e">
        <f>IF(P29=INDEX(FIRE0501!$A$4:$I$83,MATCH('QA checks'!$T29,FIRE0501!$A$4:$A$83,0),MATCH('QA checks'!V$9,FIRE0501!$A$4:$I$4,0)),TRUE,"Error")</f>
        <v>#N/A</v>
      </c>
      <c r="W29" t="e">
        <f>IF(Q29=INDEX(FIRE0501!$A$4:$I$83,MATCH('QA checks'!$T29,FIRE0501!$A$4:$A$83,0),MATCH('QA checks'!W$9,FIRE0501!$A$4:$I$4,0)),TRUE,"Error")</f>
        <v>#N/A</v>
      </c>
      <c r="X29" t="e">
        <f>IF(R29=INDEX(FIRE0501!$A$4:$I$83,MATCH('QA checks'!$T29,FIRE0501!$A$4:$A$83,0),MATCH('QA checks'!X$9,FIRE0501!$A$4:$I$4,0)),TRUE,"Error")</f>
        <v>#N/A</v>
      </c>
    </row>
    <row r="30" spans="8:24">
      <c r="H30">
        <v>0</v>
      </c>
      <c r="I30">
        <v>0</v>
      </c>
      <c r="J30">
        <v>0</v>
      </c>
      <c r="K30">
        <v>0</v>
      </c>
      <c r="L30">
        <v>0</v>
      </c>
      <c r="N30" t="s">
        <v>87</v>
      </c>
      <c r="O30" t="e">
        <f t="shared" si="1"/>
        <v>#N/A</v>
      </c>
      <c r="P30" t="e">
        <f t="shared" si="1"/>
        <v>#N/A</v>
      </c>
      <c r="Q30" t="e">
        <f t="shared" si="1"/>
        <v>#N/A</v>
      </c>
      <c r="R30" t="e">
        <f t="shared" si="2"/>
        <v>#N/A</v>
      </c>
      <c r="T30" t="s">
        <v>87</v>
      </c>
      <c r="U30" t="e">
        <f>IF(O30=INDEX(FIRE0501!$A$4:$I$83,MATCH('QA checks'!$T30,FIRE0501!$A$4:$A$83,0),MATCH('QA checks'!U$9,FIRE0501!$A$4:$I$4,0)),TRUE,"Error")</f>
        <v>#N/A</v>
      </c>
      <c r="V30" t="e">
        <f>IF(P30=INDEX(FIRE0501!$A$4:$I$83,MATCH('QA checks'!$T30,FIRE0501!$A$4:$A$83,0),MATCH('QA checks'!V$9,FIRE0501!$A$4:$I$4,0)),TRUE,"Error")</f>
        <v>#N/A</v>
      </c>
      <c r="W30" t="e">
        <f>IF(Q30=INDEX(FIRE0501!$A$4:$I$83,MATCH('QA checks'!$T30,FIRE0501!$A$4:$A$83,0),MATCH('QA checks'!W$9,FIRE0501!$A$4:$I$4,0)),TRUE,"Error")</f>
        <v>#N/A</v>
      </c>
      <c r="X30" t="e">
        <f>IF(R30=INDEX(FIRE0501!$A$4:$I$83,MATCH('QA checks'!$T30,FIRE0501!$A$4:$A$83,0),MATCH('QA checks'!X$9,FIRE0501!$A$4:$I$4,0)),TRUE,"Error")</f>
        <v>#N/A</v>
      </c>
    </row>
    <row r="31" spans="8:24">
      <c r="H31">
        <v>0</v>
      </c>
      <c r="I31">
        <v>0</v>
      </c>
      <c r="J31">
        <v>0</v>
      </c>
      <c r="K31">
        <v>0</v>
      </c>
      <c r="L31">
        <v>0</v>
      </c>
      <c r="N31" t="s">
        <v>89</v>
      </c>
      <c r="O31" t="e">
        <f t="shared" si="1"/>
        <v>#N/A</v>
      </c>
      <c r="P31" t="e">
        <f t="shared" si="1"/>
        <v>#N/A</v>
      </c>
      <c r="Q31" t="e">
        <f t="shared" si="1"/>
        <v>#N/A</v>
      </c>
      <c r="R31" t="e">
        <f t="shared" si="2"/>
        <v>#N/A</v>
      </c>
      <c r="T31" t="s">
        <v>89</v>
      </c>
      <c r="U31" t="e">
        <f>IF(O31=INDEX(FIRE0501!$A$4:$I$83,MATCH('QA checks'!$T31,FIRE0501!$A$4:$A$83,0),MATCH('QA checks'!U$9,FIRE0501!$A$4:$I$4,0)),TRUE,"Error")</f>
        <v>#N/A</v>
      </c>
      <c r="V31" t="e">
        <f>IF(P31=INDEX(FIRE0501!$A$4:$I$83,MATCH('QA checks'!$T31,FIRE0501!$A$4:$A$83,0),MATCH('QA checks'!V$9,FIRE0501!$A$4:$I$4,0)),TRUE,"Error")</f>
        <v>#N/A</v>
      </c>
      <c r="W31" t="e">
        <f>IF(Q31=INDEX(FIRE0501!$A$4:$I$83,MATCH('QA checks'!$T31,FIRE0501!$A$4:$A$83,0),MATCH('QA checks'!W$9,FIRE0501!$A$4:$I$4,0)),TRUE,"Error")</f>
        <v>#N/A</v>
      </c>
      <c r="X31" t="e">
        <f>IF(R31=INDEX(FIRE0501!$A$4:$I$83,MATCH('QA checks'!$T31,FIRE0501!$A$4:$A$83,0),MATCH('QA checks'!X$9,FIRE0501!$A$4:$I$4,0)),TRUE,"Error")</f>
        <v>#N/A</v>
      </c>
    </row>
    <row r="32" spans="8:24">
      <c r="H32">
        <v>0</v>
      </c>
      <c r="I32">
        <v>0</v>
      </c>
      <c r="J32">
        <v>0</v>
      </c>
      <c r="K32">
        <v>0</v>
      </c>
      <c r="L32">
        <v>0</v>
      </c>
      <c r="N32" t="s">
        <v>90</v>
      </c>
      <c r="O32" t="e">
        <f t="shared" si="1"/>
        <v>#N/A</v>
      </c>
      <c r="P32" t="e">
        <f t="shared" si="1"/>
        <v>#N/A</v>
      </c>
      <c r="Q32" t="e">
        <f t="shared" si="1"/>
        <v>#N/A</v>
      </c>
      <c r="R32" t="e">
        <f t="shared" si="2"/>
        <v>#N/A</v>
      </c>
      <c r="T32" t="s">
        <v>90</v>
      </c>
      <c r="U32" t="e">
        <f>IF(O32=INDEX(FIRE0501!$A$4:$I$83,MATCH('QA checks'!$T32,FIRE0501!$A$4:$A$83,0),MATCH('QA checks'!U$9,FIRE0501!$A$4:$I$4,0)),TRUE,"Error")</f>
        <v>#N/A</v>
      </c>
      <c r="V32" t="e">
        <f>IF(P32=INDEX(FIRE0501!$A$4:$I$83,MATCH('QA checks'!$T32,FIRE0501!$A$4:$A$83,0),MATCH('QA checks'!V$9,FIRE0501!$A$4:$I$4,0)),TRUE,"Error")</f>
        <v>#N/A</v>
      </c>
      <c r="W32" t="e">
        <f>IF(Q32=INDEX(FIRE0501!$A$4:$I$83,MATCH('QA checks'!$T32,FIRE0501!$A$4:$A$83,0),MATCH('QA checks'!W$9,FIRE0501!$A$4:$I$4,0)),TRUE,"Error")</f>
        <v>#N/A</v>
      </c>
      <c r="X32" t="e">
        <f>IF(R32=INDEX(FIRE0501!$A$4:$I$83,MATCH('QA checks'!$T32,FIRE0501!$A$4:$A$83,0),MATCH('QA checks'!X$9,FIRE0501!$A$4:$I$4,0)),TRUE,"Error")</f>
        <v>#N/A</v>
      </c>
    </row>
    <row r="33" spans="8:24">
      <c r="H33">
        <v>0</v>
      </c>
      <c r="I33">
        <v>0</v>
      </c>
      <c r="J33">
        <v>0</v>
      </c>
      <c r="K33">
        <v>0</v>
      </c>
      <c r="L33">
        <v>0</v>
      </c>
      <c r="N33" t="s">
        <v>91</v>
      </c>
      <c r="O33" t="e">
        <f t="shared" si="1"/>
        <v>#N/A</v>
      </c>
      <c r="P33" t="e">
        <f t="shared" si="1"/>
        <v>#N/A</v>
      </c>
      <c r="Q33" t="e">
        <f t="shared" si="1"/>
        <v>#N/A</v>
      </c>
      <c r="R33" t="e">
        <f t="shared" si="2"/>
        <v>#N/A</v>
      </c>
      <c r="T33" t="s">
        <v>91</v>
      </c>
      <c r="U33" t="e">
        <f>IF(O33=INDEX(FIRE0501!$A$4:$I$83,MATCH('QA checks'!$T33,FIRE0501!$A$4:$A$83,0),MATCH('QA checks'!U$9,FIRE0501!$A$4:$I$4,0)),TRUE,"Error")</f>
        <v>#N/A</v>
      </c>
      <c r="V33" t="e">
        <f>IF(P33=INDEX(FIRE0501!$A$4:$I$83,MATCH('QA checks'!$T33,FIRE0501!$A$4:$A$83,0),MATCH('QA checks'!V$9,FIRE0501!$A$4:$I$4,0)),TRUE,"Error")</f>
        <v>#N/A</v>
      </c>
      <c r="W33" t="e">
        <f>IF(Q33=INDEX(FIRE0501!$A$4:$I$83,MATCH('QA checks'!$T33,FIRE0501!$A$4:$A$83,0),MATCH('QA checks'!W$9,FIRE0501!$A$4:$I$4,0)),TRUE,"Error")</f>
        <v>#N/A</v>
      </c>
      <c r="X33" t="e">
        <f>IF(R33=INDEX(FIRE0501!$A$4:$I$83,MATCH('QA checks'!$T33,FIRE0501!$A$4:$A$83,0),MATCH('QA checks'!X$9,FIRE0501!$A$4:$I$4,0)),TRUE,"Error")</f>
        <v>#N/A</v>
      </c>
    </row>
    <row r="34" spans="8:24">
      <c r="H34">
        <v>0</v>
      </c>
      <c r="I34">
        <v>0</v>
      </c>
      <c r="J34">
        <v>0</v>
      </c>
      <c r="K34">
        <v>0</v>
      </c>
      <c r="L34">
        <v>0</v>
      </c>
      <c r="N34" t="s">
        <v>92</v>
      </c>
      <c r="O34" t="e">
        <f t="shared" si="1"/>
        <v>#N/A</v>
      </c>
      <c r="P34" t="e">
        <f t="shared" si="1"/>
        <v>#N/A</v>
      </c>
      <c r="Q34" t="e">
        <f t="shared" si="1"/>
        <v>#N/A</v>
      </c>
      <c r="R34" t="e">
        <f t="shared" si="2"/>
        <v>#N/A</v>
      </c>
      <c r="T34" t="s">
        <v>92</v>
      </c>
      <c r="U34" t="e">
        <f>IF(O34=INDEX(FIRE0501!$A$4:$I$83,MATCH('QA checks'!$T34,FIRE0501!$A$4:$A$83,0),MATCH('QA checks'!U$9,FIRE0501!$A$4:$I$4,0)),TRUE,"Error")</f>
        <v>#N/A</v>
      </c>
      <c r="V34" t="e">
        <f>IF(P34=INDEX(FIRE0501!$A$4:$I$83,MATCH('QA checks'!$T34,FIRE0501!$A$4:$A$83,0),MATCH('QA checks'!V$9,FIRE0501!$A$4:$I$4,0)),TRUE,"Error")</f>
        <v>#N/A</v>
      </c>
      <c r="W34" t="e">
        <f>IF(Q34=INDEX(FIRE0501!$A$4:$I$83,MATCH('QA checks'!$T34,FIRE0501!$A$4:$A$83,0),MATCH('QA checks'!W$9,FIRE0501!$A$4:$I$4,0)),TRUE,"Error")</f>
        <v>#N/A</v>
      </c>
      <c r="X34" t="e">
        <f>IF(R34=INDEX(FIRE0501!$A$4:$I$83,MATCH('QA checks'!$T34,FIRE0501!$A$4:$A$83,0),MATCH('QA checks'!X$9,FIRE0501!$A$4:$I$4,0)),TRUE,"Error")</f>
        <v>#N/A</v>
      </c>
    </row>
    <row r="35" spans="8:24">
      <c r="H35">
        <v>0</v>
      </c>
      <c r="I35">
        <v>0</v>
      </c>
      <c r="J35">
        <v>0</v>
      </c>
      <c r="K35">
        <v>0</v>
      </c>
      <c r="L35">
        <v>0</v>
      </c>
      <c r="N35" t="s">
        <v>93</v>
      </c>
      <c r="O35" t="e">
        <f t="shared" si="1"/>
        <v>#N/A</v>
      </c>
      <c r="P35" t="e">
        <f t="shared" si="1"/>
        <v>#N/A</v>
      </c>
      <c r="Q35" t="e">
        <f t="shared" si="1"/>
        <v>#N/A</v>
      </c>
      <c r="R35" t="e">
        <f t="shared" si="2"/>
        <v>#N/A</v>
      </c>
      <c r="T35" t="s">
        <v>93</v>
      </c>
      <c r="U35" t="e">
        <f>IF(O35=INDEX(FIRE0501!$A$4:$I$83,MATCH('QA checks'!$T35,FIRE0501!$A$4:$A$83,0),MATCH('QA checks'!U$9,FIRE0501!$A$4:$I$4,0)),TRUE,"Error")</f>
        <v>#N/A</v>
      </c>
      <c r="V35" t="e">
        <f>IF(P35=INDEX(FIRE0501!$A$4:$I$83,MATCH('QA checks'!$T35,FIRE0501!$A$4:$A$83,0),MATCH('QA checks'!V$9,FIRE0501!$A$4:$I$4,0)),TRUE,"Error")</f>
        <v>#N/A</v>
      </c>
      <c r="W35" t="e">
        <f>IF(Q35=INDEX(FIRE0501!$A$4:$I$83,MATCH('QA checks'!$T35,FIRE0501!$A$4:$A$83,0),MATCH('QA checks'!W$9,FIRE0501!$A$4:$I$4,0)),TRUE,"Error")</f>
        <v>#N/A</v>
      </c>
      <c r="X35" t="e">
        <f>IF(R35=INDEX(FIRE0501!$A$4:$I$83,MATCH('QA checks'!$T35,FIRE0501!$A$4:$A$83,0),MATCH('QA checks'!X$9,FIRE0501!$A$4:$I$4,0)),TRUE,"Error")</f>
        <v>#N/A</v>
      </c>
    </row>
    <row r="36" spans="8:24">
      <c r="H36">
        <v>0</v>
      </c>
      <c r="I36">
        <v>0</v>
      </c>
      <c r="J36">
        <v>0</v>
      </c>
      <c r="K36">
        <v>0</v>
      </c>
      <c r="L36">
        <v>0</v>
      </c>
      <c r="N36" t="s">
        <v>94</v>
      </c>
      <c r="O36" t="e">
        <f t="shared" si="1"/>
        <v>#N/A</v>
      </c>
      <c r="P36" t="e">
        <f t="shared" si="1"/>
        <v>#N/A</v>
      </c>
      <c r="Q36" t="e">
        <f t="shared" si="1"/>
        <v>#N/A</v>
      </c>
      <c r="R36" t="e">
        <f t="shared" si="2"/>
        <v>#N/A</v>
      </c>
      <c r="T36" t="s">
        <v>94</v>
      </c>
      <c r="U36" t="e">
        <f>IF(O36=INDEX(FIRE0501!$A$4:$I$83,MATCH('QA checks'!$T36,FIRE0501!$A$4:$A$83,0),MATCH('QA checks'!U$9,FIRE0501!$A$4:$I$4,0)),TRUE,"Error")</f>
        <v>#N/A</v>
      </c>
      <c r="V36" t="e">
        <f>IF(P36=INDEX(FIRE0501!$A$4:$I$83,MATCH('QA checks'!$T36,FIRE0501!$A$4:$A$83,0),MATCH('QA checks'!V$9,FIRE0501!$A$4:$I$4,0)),TRUE,"Error")</f>
        <v>#N/A</v>
      </c>
      <c r="W36" t="e">
        <f>IF(Q36=INDEX(FIRE0501!$A$4:$I$83,MATCH('QA checks'!$T36,FIRE0501!$A$4:$A$83,0),MATCH('QA checks'!W$9,FIRE0501!$A$4:$I$4,0)),TRUE,"Error")</f>
        <v>#N/A</v>
      </c>
      <c r="X36" t="e">
        <f>IF(R36=INDEX(FIRE0501!$A$4:$I$83,MATCH('QA checks'!$T36,FIRE0501!$A$4:$A$83,0),MATCH('QA checks'!X$9,FIRE0501!$A$4:$I$4,0)),TRUE,"Error")</f>
        <v>#N/A</v>
      </c>
    </row>
    <row r="37" spans="8:24">
      <c r="H37">
        <v>0</v>
      </c>
      <c r="I37">
        <v>0</v>
      </c>
      <c r="J37">
        <v>0</v>
      </c>
      <c r="K37">
        <v>0</v>
      </c>
      <c r="L37">
        <v>0</v>
      </c>
      <c r="N37" t="s">
        <v>95</v>
      </c>
      <c r="O37" t="e">
        <f t="shared" si="1"/>
        <v>#N/A</v>
      </c>
      <c r="P37" t="e">
        <f>VLOOKUP($N37,_xlfn.ANCHORARRAY(H9),P$8,FALSE)</f>
        <v>#N/A</v>
      </c>
      <c r="Q37" t="e">
        <f t="shared" si="1"/>
        <v>#N/A</v>
      </c>
      <c r="R37" t="e">
        <f t="shared" si="2"/>
        <v>#N/A</v>
      </c>
      <c r="T37" t="s">
        <v>95</v>
      </c>
      <c r="U37" t="e">
        <f>IF(O37=INDEX(FIRE0501!$A$4:$I$83,MATCH('QA checks'!$T37,FIRE0501!$A$4:$A$83,0),MATCH('QA checks'!U$9,FIRE0501!$A$4:$I$4,0)),TRUE,"Error")</f>
        <v>#N/A</v>
      </c>
      <c r="V37" t="e">
        <f>IF(P37=INDEX(FIRE0501!$A$4:$I$83,MATCH('QA checks'!$T37,FIRE0501!$A$4:$A$83,0),MATCH('QA checks'!V$9,FIRE0501!$A$4:$I$4,0)),TRUE,"Error")</f>
        <v>#N/A</v>
      </c>
      <c r="W37" t="e">
        <f>IF(Q37=INDEX(FIRE0501!$A$4:$I$83,MATCH('QA checks'!$T37,FIRE0501!$A$4:$A$83,0),MATCH('QA checks'!W$9,FIRE0501!$A$4:$I$4,0)),TRUE,"Error")</f>
        <v>#N/A</v>
      </c>
      <c r="X37" t="e">
        <f>IF(R37=INDEX(FIRE0501!$A$4:$I$83,MATCH('QA checks'!$T37,FIRE0501!$A$4:$A$83,0),MATCH('QA checks'!X$9,FIRE0501!$A$4:$I$4,0)),TRUE,"Error")</f>
        <v>#N/A</v>
      </c>
    </row>
    <row r="38" spans="8:24">
      <c r="H38">
        <v>0</v>
      </c>
      <c r="I38">
        <v>0</v>
      </c>
      <c r="J38">
        <v>0</v>
      </c>
      <c r="K38">
        <v>0</v>
      </c>
      <c r="L38">
        <v>0</v>
      </c>
      <c r="N38" t="s">
        <v>96</v>
      </c>
      <c r="O38" t="e">
        <f t="shared" si="1"/>
        <v>#N/A</v>
      </c>
      <c r="P38" t="e">
        <f t="shared" si="1"/>
        <v>#N/A</v>
      </c>
      <c r="Q38" t="e">
        <f t="shared" si="1"/>
        <v>#N/A</v>
      </c>
      <c r="R38" t="e">
        <f t="shared" si="2"/>
        <v>#N/A</v>
      </c>
      <c r="T38" t="s">
        <v>96</v>
      </c>
      <c r="U38" t="e">
        <f>IF(O38=INDEX(FIRE0501!$A$4:$I$83,MATCH('QA checks'!$T38,FIRE0501!$A$4:$A$83,0),MATCH('QA checks'!U$9,FIRE0501!$A$4:$I$4,0)),TRUE,"Error")</f>
        <v>#N/A</v>
      </c>
      <c r="V38" t="e">
        <f>IF(P38=INDEX(FIRE0501!$A$4:$I$83,MATCH('QA checks'!$T38,FIRE0501!$A$4:$A$83,0),MATCH('QA checks'!V$9,FIRE0501!$A$4:$I$4,0)),TRUE,"Error")</f>
        <v>#N/A</v>
      </c>
      <c r="W38" t="e">
        <f>IF(Q38=INDEX(FIRE0501!$A$4:$I$83,MATCH('QA checks'!$T38,FIRE0501!$A$4:$A$83,0),MATCH('QA checks'!W$9,FIRE0501!$A$4:$I$4,0)),TRUE,"Error")</f>
        <v>#N/A</v>
      </c>
      <c r="X38" t="e">
        <f>IF(R38=INDEX(FIRE0501!$A$4:$I$83,MATCH('QA checks'!$T38,FIRE0501!$A$4:$A$83,0),MATCH('QA checks'!X$9,FIRE0501!$A$4:$I$4,0)),TRUE,"Error")</f>
        <v>#N/A</v>
      </c>
    </row>
    <row r="39" spans="8:24">
      <c r="H39">
        <v>0</v>
      </c>
      <c r="I39">
        <v>0</v>
      </c>
      <c r="J39">
        <v>0</v>
      </c>
      <c r="K39">
        <v>0</v>
      </c>
      <c r="L39">
        <v>0</v>
      </c>
      <c r="N39" t="s">
        <v>46</v>
      </c>
      <c r="O39" t="e">
        <f t="shared" si="1"/>
        <v>#N/A</v>
      </c>
      <c r="P39" t="e">
        <f t="shared" si="1"/>
        <v>#N/A</v>
      </c>
      <c r="Q39" t="e">
        <f t="shared" si="1"/>
        <v>#N/A</v>
      </c>
      <c r="R39" t="e">
        <f t="shared" si="2"/>
        <v>#N/A</v>
      </c>
      <c r="T39" t="s">
        <v>46</v>
      </c>
      <c r="U39" t="e">
        <f>IF(O39=INDEX(FIRE0501!$A$4:$I$83,MATCH('QA checks'!$T39,FIRE0501!$A$4:$A$83,0),MATCH('QA checks'!U$9,FIRE0501!$A$4:$I$4,0)),TRUE,"Error")</f>
        <v>#N/A</v>
      </c>
      <c r="V39" t="e">
        <f>IF(P39=INDEX(FIRE0501!$A$4:$I$83,MATCH('QA checks'!$T39,FIRE0501!$A$4:$A$83,0),MATCH('QA checks'!V$9,FIRE0501!$A$4:$I$4,0)),TRUE,"Error")</f>
        <v>#N/A</v>
      </c>
      <c r="W39" t="e">
        <f>IF(Q39=INDEX(FIRE0501!$A$4:$I$83,MATCH('QA checks'!$T39,FIRE0501!$A$4:$A$83,0),MATCH('QA checks'!W$9,FIRE0501!$A$4:$I$4,0)),TRUE,"Error")</f>
        <v>#N/A</v>
      </c>
      <c r="X39" t="e">
        <f>IF(R39=INDEX(FIRE0501!$A$4:$I$83,MATCH('QA checks'!$T39,FIRE0501!$A$4:$A$83,0),MATCH('QA checks'!X$9,FIRE0501!$A$4:$I$4,0)),TRUE,"Error")</f>
        <v>#N/A</v>
      </c>
    </row>
    <row r="40" spans="8:24">
      <c r="H40">
        <v>0</v>
      </c>
      <c r="I40">
        <v>0</v>
      </c>
      <c r="J40">
        <v>0</v>
      </c>
      <c r="K40">
        <v>0</v>
      </c>
      <c r="L40">
        <v>0</v>
      </c>
      <c r="N40" t="s">
        <v>52</v>
      </c>
      <c r="O40" t="e">
        <f t="shared" si="1"/>
        <v>#N/A</v>
      </c>
      <c r="P40" t="e">
        <f t="shared" si="1"/>
        <v>#N/A</v>
      </c>
      <c r="Q40" t="e">
        <f t="shared" si="1"/>
        <v>#N/A</v>
      </c>
      <c r="R40" t="e">
        <f t="shared" si="2"/>
        <v>#N/A</v>
      </c>
      <c r="T40" t="s">
        <v>52</v>
      </c>
      <c r="U40" t="e">
        <f>IF(O40=INDEX(FIRE0501!$A$4:$I$83,MATCH('QA checks'!$T40,FIRE0501!$A$4:$A$83,0),MATCH('QA checks'!U$9,FIRE0501!$A$4:$I$4,0)),TRUE,"Error")</f>
        <v>#N/A</v>
      </c>
      <c r="V40" t="e">
        <f>IF(P40=INDEX(FIRE0501!$A$4:$I$83,MATCH('QA checks'!$T40,FIRE0501!$A$4:$A$83,0),MATCH('QA checks'!V$9,FIRE0501!$A$4:$I$4,0)),TRUE,"Error")</f>
        <v>#N/A</v>
      </c>
      <c r="W40" t="e">
        <f>IF(Q40=INDEX(FIRE0501!$A$4:$I$83,MATCH('QA checks'!$T40,FIRE0501!$A$4:$A$83,0),MATCH('QA checks'!W$9,FIRE0501!$A$4:$I$4,0)),TRUE,"Error")</f>
        <v>#N/A</v>
      </c>
      <c r="X40" t="e">
        <f>IF(R40=INDEX(FIRE0501!$A$4:$I$83,MATCH('QA checks'!$T40,FIRE0501!$A$4:$A$83,0),MATCH('QA checks'!X$9,FIRE0501!$A$4:$I$4,0)),TRUE,"Error")</f>
        <v>#N/A</v>
      </c>
    </row>
    <row r="41" spans="8:24">
      <c r="H41">
        <v>0</v>
      </c>
      <c r="I41">
        <v>0</v>
      </c>
      <c r="J41">
        <v>0</v>
      </c>
      <c r="K41">
        <v>0</v>
      </c>
      <c r="L41">
        <v>0</v>
      </c>
      <c r="N41" t="s">
        <v>53</v>
      </c>
      <c r="O41" t="e">
        <f t="shared" si="1"/>
        <v>#N/A</v>
      </c>
      <c r="P41" t="e">
        <f t="shared" si="1"/>
        <v>#N/A</v>
      </c>
      <c r="Q41" t="e">
        <f t="shared" si="1"/>
        <v>#N/A</v>
      </c>
      <c r="R41" t="e">
        <f t="shared" si="2"/>
        <v>#N/A</v>
      </c>
      <c r="T41" t="s">
        <v>53</v>
      </c>
      <c r="U41" t="e">
        <f>IF(O41=INDEX(FIRE0501!$A$4:$I$83,MATCH('QA checks'!$T41,FIRE0501!$A$4:$A$83,0),MATCH('QA checks'!U$9,FIRE0501!$A$4:$I$4,0)),TRUE,"Error")</f>
        <v>#N/A</v>
      </c>
      <c r="V41" t="e">
        <f>IF(P41=INDEX(FIRE0501!$A$4:$I$83,MATCH('QA checks'!$T41,FIRE0501!$A$4:$A$83,0),MATCH('QA checks'!V$9,FIRE0501!$A$4:$I$4,0)),TRUE,"Error")</f>
        <v>#N/A</v>
      </c>
      <c r="W41" t="e">
        <f>IF(Q41=INDEX(FIRE0501!$A$4:$I$83,MATCH('QA checks'!$T41,FIRE0501!$A$4:$A$83,0),MATCH('QA checks'!W$9,FIRE0501!$A$4:$I$4,0)),TRUE,"Error")</f>
        <v>#N/A</v>
      </c>
      <c r="X41" t="e">
        <f>IF(R41=INDEX(FIRE0501!$A$4:$I$83,MATCH('QA checks'!$T41,FIRE0501!$A$4:$A$83,0),MATCH('QA checks'!X$9,FIRE0501!$A$4:$I$4,0)),TRUE,"Error")</f>
        <v>#N/A</v>
      </c>
    </row>
    <row r="42" spans="8:24">
      <c r="H42">
        <v>0</v>
      </c>
      <c r="I42">
        <v>0</v>
      </c>
      <c r="J42">
        <v>0</v>
      </c>
      <c r="K42">
        <v>0</v>
      </c>
      <c r="L42">
        <v>0</v>
      </c>
      <c r="N42" t="s">
        <v>54</v>
      </c>
      <c r="O42" t="e">
        <f t="shared" si="1"/>
        <v>#N/A</v>
      </c>
      <c r="P42" t="e">
        <f t="shared" si="1"/>
        <v>#N/A</v>
      </c>
      <c r="Q42" t="e">
        <f t="shared" si="1"/>
        <v>#N/A</v>
      </c>
      <c r="R42" t="e">
        <f t="shared" si="2"/>
        <v>#N/A</v>
      </c>
      <c r="T42" t="s">
        <v>54</v>
      </c>
      <c r="U42" t="e">
        <f>IF(O42=INDEX(FIRE0501!$A$4:$I$83,MATCH('QA checks'!$T42,FIRE0501!$A$4:$A$83,0),MATCH('QA checks'!U$9,FIRE0501!$A$4:$I$4,0)),TRUE,"Error")</f>
        <v>#N/A</v>
      </c>
      <c r="V42" t="e">
        <f>IF(P42=INDEX(FIRE0501!$A$4:$I$83,MATCH('QA checks'!$T42,FIRE0501!$A$4:$A$83,0),MATCH('QA checks'!V$9,FIRE0501!$A$4:$I$4,0)),TRUE,"Error")</f>
        <v>#N/A</v>
      </c>
      <c r="W42" t="e">
        <f>IF(Q42=INDEX(FIRE0501!$A$4:$I$83,MATCH('QA checks'!$T42,FIRE0501!$A$4:$A$83,0),MATCH('QA checks'!W$9,FIRE0501!$A$4:$I$4,0)),TRUE,"Error")</f>
        <v>#N/A</v>
      </c>
      <c r="X42" t="e">
        <f>IF(R42=INDEX(FIRE0501!$A$4:$I$83,MATCH('QA checks'!$T42,FIRE0501!$A$4:$A$83,0),MATCH('QA checks'!X$9,FIRE0501!$A$4:$I$4,0)),TRUE,"Error")</f>
        <v>#N/A</v>
      </c>
    </row>
    <row r="43" spans="8:24">
      <c r="H43">
        <v>0</v>
      </c>
      <c r="I43">
        <v>0</v>
      </c>
      <c r="J43">
        <v>0</v>
      </c>
      <c r="K43">
        <v>0</v>
      </c>
      <c r="L43">
        <v>0</v>
      </c>
      <c r="N43" t="s">
        <v>55</v>
      </c>
      <c r="O43" t="e">
        <f t="shared" si="1"/>
        <v>#N/A</v>
      </c>
      <c r="P43" t="e">
        <f t="shared" si="1"/>
        <v>#N/A</v>
      </c>
      <c r="Q43" t="e">
        <f t="shared" si="1"/>
        <v>#N/A</v>
      </c>
      <c r="R43" t="e">
        <f t="shared" si="2"/>
        <v>#N/A</v>
      </c>
      <c r="T43" t="s">
        <v>55</v>
      </c>
      <c r="U43" t="e">
        <f>IF(O43=INDEX(FIRE0501!$A$4:$I$83,MATCH('QA checks'!$T43,FIRE0501!$A$4:$A$83,0),MATCH('QA checks'!U$9,FIRE0501!$A$4:$I$4,0)),TRUE,"Error")</f>
        <v>#N/A</v>
      </c>
      <c r="V43" t="e">
        <f>IF(P43=INDEX(FIRE0501!$A$4:$I$83,MATCH('QA checks'!$T43,FIRE0501!$A$4:$A$83,0),MATCH('QA checks'!V$9,FIRE0501!$A$4:$I$4,0)),TRUE,"Error")</f>
        <v>#N/A</v>
      </c>
      <c r="W43" t="e">
        <f>IF(Q43=INDEX(FIRE0501!$A$4:$I$83,MATCH('QA checks'!$T43,FIRE0501!$A$4:$A$83,0),MATCH('QA checks'!W$9,FIRE0501!$A$4:$I$4,0)),TRUE,"Error")</f>
        <v>#N/A</v>
      </c>
      <c r="X43" t="e">
        <f>IF(R43=INDEX(FIRE0501!$A$4:$I$83,MATCH('QA checks'!$T43,FIRE0501!$A$4:$A$83,0),MATCH('QA checks'!X$9,FIRE0501!$A$4:$I$4,0)),TRUE,"Error")</f>
        <v>#N/A</v>
      </c>
    </row>
    <row r="44" spans="8:24">
      <c r="H44">
        <v>0</v>
      </c>
      <c r="I44">
        <v>0</v>
      </c>
      <c r="J44">
        <v>0</v>
      </c>
      <c r="K44">
        <v>0</v>
      </c>
      <c r="L44">
        <v>0</v>
      </c>
      <c r="N44" t="s">
        <v>56</v>
      </c>
      <c r="O44" t="e">
        <f t="shared" si="1"/>
        <v>#N/A</v>
      </c>
      <c r="P44" t="e">
        <f t="shared" si="1"/>
        <v>#N/A</v>
      </c>
      <c r="Q44" t="e">
        <f t="shared" si="1"/>
        <v>#N/A</v>
      </c>
      <c r="R44" t="e">
        <f t="shared" si="2"/>
        <v>#N/A</v>
      </c>
      <c r="T44" t="s">
        <v>56</v>
      </c>
      <c r="U44" t="e">
        <f>IF(O44=INDEX(FIRE0501!$A$4:$I$83,MATCH('QA checks'!$T44,FIRE0501!$A$4:$A$83,0),MATCH('QA checks'!U$9,FIRE0501!$A$4:$I$4,0)),TRUE,"Error")</f>
        <v>#N/A</v>
      </c>
      <c r="V44" t="e">
        <f>IF(P44=INDEX(FIRE0501!$A$4:$I$83,MATCH('QA checks'!$T44,FIRE0501!$A$4:$A$83,0),MATCH('QA checks'!V$9,FIRE0501!$A$4:$I$4,0)),TRUE,"Error")</f>
        <v>#N/A</v>
      </c>
      <c r="W44" t="e">
        <f>IF(Q44=INDEX(FIRE0501!$A$4:$I$83,MATCH('QA checks'!$T44,FIRE0501!$A$4:$A$83,0),MATCH('QA checks'!W$9,FIRE0501!$A$4:$I$4,0)),TRUE,"Error")</f>
        <v>#N/A</v>
      </c>
      <c r="X44" t="e">
        <f>IF(R44=INDEX(FIRE0501!$A$4:$I$83,MATCH('QA checks'!$T44,FIRE0501!$A$4:$A$83,0),MATCH('QA checks'!X$9,FIRE0501!$A$4:$I$4,0)),TRUE,"Error")</f>
        <v>#N/A</v>
      </c>
    </row>
    <row r="45" spans="8:24">
      <c r="H45">
        <v>0</v>
      </c>
      <c r="I45">
        <v>0</v>
      </c>
      <c r="J45">
        <v>0</v>
      </c>
      <c r="K45">
        <v>0</v>
      </c>
      <c r="L45">
        <v>0</v>
      </c>
      <c r="N45" t="s">
        <v>57</v>
      </c>
      <c r="O45" t="e">
        <f t="shared" si="1"/>
        <v>#N/A</v>
      </c>
      <c r="P45" t="e">
        <f t="shared" si="1"/>
        <v>#N/A</v>
      </c>
      <c r="Q45" t="e">
        <f t="shared" si="1"/>
        <v>#N/A</v>
      </c>
      <c r="R45" t="e">
        <f t="shared" si="2"/>
        <v>#N/A</v>
      </c>
      <c r="T45" t="s">
        <v>57</v>
      </c>
      <c r="U45" t="e">
        <f>IF(O45=INDEX(FIRE0501!$A$4:$I$83,MATCH('QA checks'!$T45,FIRE0501!$A$4:$A$83,0),MATCH('QA checks'!U$9,FIRE0501!$A$4:$I$4,0)),TRUE,"Error")</f>
        <v>#N/A</v>
      </c>
      <c r="V45" t="e">
        <f>IF(P45=INDEX(FIRE0501!$A$4:$I$83,MATCH('QA checks'!$T45,FIRE0501!$A$4:$A$83,0),MATCH('QA checks'!V$9,FIRE0501!$A$4:$I$4,0)),TRUE,"Error")</f>
        <v>#N/A</v>
      </c>
      <c r="W45" t="e">
        <f>IF(Q45=INDEX(FIRE0501!$A$4:$I$83,MATCH('QA checks'!$T45,FIRE0501!$A$4:$A$83,0),MATCH('QA checks'!W$9,FIRE0501!$A$4:$I$4,0)),TRUE,"Error")</f>
        <v>#N/A</v>
      </c>
      <c r="X45" t="e">
        <f>IF(R45=INDEX(FIRE0501!$A$4:$I$83,MATCH('QA checks'!$T45,FIRE0501!$A$4:$A$83,0),MATCH('QA checks'!X$9,FIRE0501!$A$4:$I$4,0)),TRUE,"Error")</f>
        <v>#N/A</v>
      </c>
    </row>
    <row r="46" spans="8:24">
      <c r="H46">
        <v>0</v>
      </c>
      <c r="I46">
        <v>0</v>
      </c>
      <c r="J46">
        <v>0</v>
      </c>
      <c r="K46">
        <v>0</v>
      </c>
      <c r="L46">
        <v>0</v>
      </c>
      <c r="N46" t="s">
        <v>58</v>
      </c>
      <c r="O46" t="e">
        <f t="shared" si="1"/>
        <v>#N/A</v>
      </c>
      <c r="P46" t="e">
        <f t="shared" si="1"/>
        <v>#N/A</v>
      </c>
      <c r="Q46" t="e">
        <f t="shared" si="1"/>
        <v>#N/A</v>
      </c>
      <c r="R46" t="e">
        <f t="shared" si="2"/>
        <v>#N/A</v>
      </c>
      <c r="T46" t="s">
        <v>58</v>
      </c>
      <c r="U46" t="e">
        <f>IF(O46=INDEX(FIRE0501!$A$4:$I$83,MATCH('QA checks'!$T46,FIRE0501!$A$4:$A$83,0),MATCH('QA checks'!U$9,FIRE0501!$A$4:$I$4,0)),TRUE,"Error")</f>
        <v>#N/A</v>
      </c>
      <c r="V46" t="e">
        <f>IF(P46=INDEX(FIRE0501!$A$4:$I$83,MATCH('QA checks'!$T46,FIRE0501!$A$4:$A$83,0),MATCH('QA checks'!V$9,FIRE0501!$A$4:$I$4,0)),TRUE,"Error")</f>
        <v>#N/A</v>
      </c>
      <c r="W46" t="e">
        <f>IF(Q46=INDEX(FIRE0501!$A$4:$I$83,MATCH('QA checks'!$T46,FIRE0501!$A$4:$A$83,0),MATCH('QA checks'!W$9,FIRE0501!$A$4:$I$4,0)),TRUE,"Error")</f>
        <v>#N/A</v>
      </c>
      <c r="X46" t="e">
        <f>IF(R46=INDEX(FIRE0501!$A$4:$I$83,MATCH('QA checks'!$T46,FIRE0501!$A$4:$A$83,0),MATCH('QA checks'!X$9,FIRE0501!$A$4:$I$4,0)),TRUE,"Error")</f>
        <v>#N/A</v>
      </c>
    </row>
    <row r="47" spans="8:24">
      <c r="H47">
        <v>0</v>
      </c>
      <c r="I47">
        <v>0</v>
      </c>
      <c r="J47">
        <v>0</v>
      </c>
      <c r="K47">
        <v>0</v>
      </c>
      <c r="L47">
        <v>0</v>
      </c>
      <c r="N47" t="s">
        <v>59</v>
      </c>
      <c r="O47" t="e">
        <f t="shared" si="1"/>
        <v>#N/A</v>
      </c>
      <c r="P47" t="e">
        <f t="shared" si="1"/>
        <v>#N/A</v>
      </c>
      <c r="Q47" t="e">
        <f t="shared" si="1"/>
        <v>#N/A</v>
      </c>
      <c r="R47" t="e">
        <f t="shared" si="2"/>
        <v>#N/A</v>
      </c>
      <c r="T47" t="s">
        <v>59</v>
      </c>
      <c r="U47" t="e">
        <f>IF(O47=INDEX(FIRE0501!$A$4:$I$83,MATCH('QA checks'!$T47,FIRE0501!$A$4:$A$83,0),MATCH('QA checks'!U$9,FIRE0501!$A$4:$I$4,0)),TRUE,"Error")</f>
        <v>#N/A</v>
      </c>
      <c r="V47" t="e">
        <f>IF(P47=INDEX(FIRE0501!$A$4:$I$83,MATCH('QA checks'!$T47,FIRE0501!$A$4:$A$83,0),MATCH('QA checks'!V$9,FIRE0501!$A$4:$I$4,0)),TRUE,"Error")</f>
        <v>#N/A</v>
      </c>
      <c r="W47" t="e">
        <f>IF(Q47=INDEX(FIRE0501!$A$4:$I$83,MATCH('QA checks'!$T47,FIRE0501!$A$4:$A$83,0),MATCH('QA checks'!W$9,FIRE0501!$A$4:$I$4,0)),TRUE,"Error")</f>
        <v>#N/A</v>
      </c>
      <c r="X47" t="e">
        <f>IF(R47=INDEX(FIRE0501!$A$4:$I$83,MATCH('QA checks'!$T47,FIRE0501!$A$4:$A$83,0),MATCH('QA checks'!X$9,FIRE0501!$A$4:$I$4,0)),TRUE,"Error")</f>
        <v>#N/A</v>
      </c>
    </row>
    <row r="48" spans="8:24">
      <c r="H48">
        <v>0</v>
      </c>
      <c r="I48">
        <v>0</v>
      </c>
      <c r="J48">
        <v>0</v>
      </c>
      <c r="K48">
        <v>0</v>
      </c>
      <c r="L48">
        <v>0</v>
      </c>
      <c r="N48" t="s">
        <v>60</v>
      </c>
      <c r="O48" t="e">
        <f t="shared" si="1"/>
        <v>#N/A</v>
      </c>
      <c r="P48" t="e">
        <f t="shared" si="1"/>
        <v>#N/A</v>
      </c>
      <c r="Q48" t="e">
        <f t="shared" si="1"/>
        <v>#N/A</v>
      </c>
      <c r="R48" t="e">
        <f t="shared" si="2"/>
        <v>#N/A</v>
      </c>
      <c r="T48" t="s">
        <v>60</v>
      </c>
      <c r="U48" t="e">
        <f>IF(O48=INDEX(FIRE0501!$A$4:$I$83,MATCH('QA checks'!$T48,FIRE0501!$A$4:$A$83,0),MATCH('QA checks'!U$9,FIRE0501!$A$4:$I$4,0)),TRUE,"Error")</f>
        <v>#N/A</v>
      </c>
      <c r="V48" t="e">
        <f>IF(P48=INDEX(FIRE0501!$A$4:$I$83,MATCH('QA checks'!$T48,FIRE0501!$A$4:$A$83,0),MATCH('QA checks'!V$9,FIRE0501!$A$4:$I$4,0)),TRUE,"Error")</f>
        <v>#N/A</v>
      </c>
      <c r="W48" t="e">
        <f>IF(Q48=INDEX(FIRE0501!$A$4:$I$83,MATCH('QA checks'!$T48,FIRE0501!$A$4:$A$83,0),MATCH('QA checks'!W$9,FIRE0501!$A$4:$I$4,0)),TRUE,"Error")</f>
        <v>#N/A</v>
      </c>
      <c r="X48" t="e">
        <f>IF(R48=INDEX(FIRE0501!$A$4:$I$83,MATCH('QA checks'!$T48,FIRE0501!$A$4:$A$83,0),MATCH('QA checks'!X$9,FIRE0501!$A$4:$I$4,0)),TRUE,"Error")</f>
        <v>#N/A</v>
      </c>
    </row>
    <row r="49" spans="1:24">
      <c r="H49">
        <v>0</v>
      </c>
      <c r="I49">
        <v>0</v>
      </c>
      <c r="J49">
        <v>0</v>
      </c>
      <c r="K49">
        <v>0</v>
      </c>
      <c r="L49">
        <v>0</v>
      </c>
      <c r="N49" t="s">
        <v>61</v>
      </c>
      <c r="O49" t="e">
        <f t="shared" si="1"/>
        <v>#N/A</v>
      </c>
      <c r="P49" t="e">
        <f t="shared" si="1"/>
        <v>#N/A</v>
      </c>
      <c r="Q49" t="e">
        <f t="shared" si="1"/>
        <v>#N/A</v>
      </c>
      <c r="R49" t="e">
        <f t="shared" si="2"/>
        <v>#N/A</v>
      </c>
      <c r="T49" t="s">
        <v>61</v>
      </c>
      <c r="U49" t="e">
        <f>IF(O49=INDEX(FIRE0501!$A$4:$I$83,MATCH('QA checks'!$T49,FIRE0501!$A$4:$A$83,0),MATCH('QA checks'!U$9,FIRE0501!$A$4:$I$4,0)),TRUE,"Error")</f>
        <v>#N/A</v>
      </c>
      <c r="V49" t="e">
        <f>IF(P49=INDEX(FIRE0501!$A$4:$I$83,MATCH('QA checks'!$T49,FIRE0501!$A$4:$A$83,0),MATCH('QA checks'!V$9,FIRE0501!$A$4:$I$4,0)),TRUE,"Error")</f>
        <v>#N/A</v>
      </c>
      <c r="W49" t="e">
        <f>IF(Q49=INDEX(FIRE0501!$A$4:$I$83,MATCH('QA checks'!$T49,FIRE0501!$A$4:$A$83,0),MATCH('QA checks'!W$9,FIRE0501!$A$4:$I$4,0)),TRUE,"Error")</f>
        <v>#N/A</v>
      </c>
      <c r="X49" t="e">
        <f>IF(R49=INDEX(FIRE0501!$A$4:$I$83,MATCH('QA checks'!$T49,FIRE0501!$A$4:$A$83,0),MATCH('QA checks'!X$9,FIRE0501!$A$4:$I$4,0)),TRUE,"Error")</f>
        <v>#N/A</v>
      </c>
    </row>
    <row r="50" spans="1:24">
      <c r="H50">
        <v>0</v>
      </c>
      <c r="I50">
        <v>0</v>
      </c>
      <c r="J50">
        <v>0</v>
      </c>
      <c r="K50">
        <v>0</v>
      </c>
      <c r="L50">
        <v>0</v>
      </c>
      <c r="N50" t="s">
        <v>62</v>
      </c>
      <c r="O50" t="e">
        <f t="shared" si="1"/>
        <v>#N/A</v>
      </c>
      <c r="P50" t="e">
        <f t="shared" si="1"/>
        <v>#N/A</v>
      </c>
      <c r="Q50" t="e">
        <f t="shared" si="1"/>
        <v>#N/A</v>
      </c>
      <c r="R50" t="e">
        <f t="shared" si="2"/>
        <v>#N/A</v>
      </c>
      <c r="T50" t="s">
        <v>62</v>
      </c>
      <c r="U50" t="e">
        <f>IF(O50=INDEX(FIRE0501!$A$4:$I$83,MATCH('QA checks'!$T50,FIRE0501!$A$4:$A$83,0),MATCH('QA checks'!U$9,FIRE0501!$A$4:$I$4,0)),TRUE,"Error")</f>
        <v>#N/A</v>
      </c>
      <c r="V50" t="e">
        <f>IF(P50=INDEX(FIRE0501!$A$4:$I$83,MATCH('QA checks'!$T50,FIRE0501!$A$4:$A$83,0),MATCH('QA checks'!V$9,FIRE0501!$A$4:$I$4,0)),TRUE,"Error")</f>
        <v>#N/A</v>
      </c>
      <c r="W50" t="e">
        <f>IF(Q50=INDEX(FIRE0501!$A$4:$I$83,MATCH('QA checks'!$T50,FIRE0501!$A$4:$A$83,0),MATCH('QA checks'!W$9,FIRE0501!$A$4:$I$4,0)),TRUE,"Error")</f>
        <v>#N/A</v>
      </c>
      <c r="X50" t="e">
        <f>IF(R50=INDEX(FIRE0501!$A$4:$I$83,MATCH('QA checks'!$T50,FIRE0501!$A$4:$A$83,0),MATCH('QA checks'!X$9,FIRE0501!$A$4:$I$4,0)),TRUE,"Error")</f>
        <v>#N/A</v>
      </c>
    </row>
    <row r="51" spans="1:24">
      <c r="H51">
        <v>0</v>
      </c>
      <c r="I51">
        <v>0</v>
      </c>
      <c r="J51">
        <v>0</v>
      </c>
      <c r="K51">
        <v>0</v>
      </c>
      <c r="L51">
        <v>0</v>
      </c>
      <c r="N51" t="s">
        <v>63</v>
      </c>
      <c r="O51" t="e">
        <f t="shared" si="1"/>
        <v>#N/A</v>
      </c>
      <c r="P51" t="e">
        <f t="shared" si="1"/>
        <v>#N/A</v>
      </c>
      <c r="Q51" t="e">
        <f t="shared" si="1"/>
        <v>#N/A</v>
      </c>
      <c r="R51" t="e">
        <f t="shared" si="2"/>
        <v>#N/A</v>
      </c>
      <c r="T51" t="s">
        <v>63</v>
      </c>
      <c r="U51" t="e">
        <f>IF(O51=INDEX(FIRE0501!$A$4:$I$83,MATCH('QA checks'!$T51,FIRE0501!$A$4:$A$83,0),MATCH('QA checks'!U$9,FIRE0501!$A$4:$I$4,0)),TRUE,"Error")</f>
        <v>#N/A</v>
      </c>
      <c r="V51" t="e">
        <f>IF(P51=INDEX(FIRE0501!$A$4:$I$83,MATCH('QA checks'!$T51,FIRE0501!$A$4:$A$83,0),MATCH('QA checks'!V$9,FIRE0501!$A$4:$I$4,0)),TRUE,"Error")</f>
        <v>#N/A</v>
      </c>
      <c r="W51" t="e">
        <f>IF(Q51=INDEX(FIRE0501!$A$4:$I$83,MATCH('QA checks'!$T51,FIRE0501!$A$4:$A$83,0),MATCH('QA checks'!W$9,FIRE0501!$A$4:$I$4,0)),TRUE,"Error")</f>
        <v>#N/A</v>
      </c>
      <c r="X51" t="e">
        <f>IF(R51=INDEX(FIRE0501!$A$4:$I$83,MATCH('QA checks'!$T51,FIRE0501!$A$4:$A$83,0),MATCH('QA checks'!X$9,FIRE0501!$A$4:$I$4,0)),TRUE,"Error")</f>
        <v>#N/A</v>
      </c>
    </row>
    <row r="52" spans="1:24">
      <c r="H52">
        <v>0</v>
      </c>
      <c r="I52">
        <v>0</v>
      </c>
      <c r="J52">
        <v>0</v>
      </c>
      <c r="K52">
        <v>0</v>
      </c>
      <c r="L52">
        <v>0</v>
      </c>
      <c r="N52" t="s">
        <v>64</v>
      </c>
      <c r="O52" t="e">
        <f t="shared" si="1"/>
        <v>#N/A</v>
      </c>
      <c r="P52" t="e">
        <f t="shared" si="1"/>
        <v>#N/A</v>
      </c>
      <c r="Q52" t="e">
        <f t="shared" si="1"/>
        <v>#N/A</v>
      </c>
      <c r="R52" t="e">
        <f t="shared" si="2"/>
        <v>#N/A</v>
      </c>
      <c r="T52" t="s">
        <v>64</v>
      </c>
      <c r="U52" t="e">
        <f>IF(O52=INDEX(FIRE0501!$A$4:$I$83,MATCH('QA checks'!$T52,FIRE0501!$A$4:$A$83,0),MATCH('QA checks'!U$9,FIRE0501!$A$4:$I$4,0)),TRUE,"Error")</f>
        <v>#N/A</v>
      </c>
      <c r="V52" t="e">
        <f>IF(P52=INDEX(FIRE0501!$A$4:$I$83,MATCH('QA checks'!$T52,FIRE0501!$A$4:$A$83,0),MATCH('QA checks'!V$9,FIRE0501!$A$4:$I$4,0)),TRUE,"Error")</f>
        <v>#N/A</v>
      </c>
      <c r="W52" t="e">
        <f>IF(Q52=INDEX(FIRE0501!$A$4:$I$83,MATCH('QA checks'!$T52,FIRE0501!$A$4:$A$83,0),MATCH('QA checks'!W$9,FIRE0501!$A$4:$I$4,0)),TRUE,"Error")</f>
        <v>#N/A</v>
      </c>
      <c r="X52" t="e">
        <f>IF(R52=INDEX(FIRE0501!$A$4:$I$83,MATCH('QA checks'!$T52,FIRE0501!$A$4:$A$83,0),MATCH('QA checks'!X$9,FIRE0501!$A$4:$I$4,0)),TRUE,"Error")</f>
        <v>#N/A</v>
      </c>
    </row>
    <row r="53" spans="1:24">
      <c r="H53">
        <v>0</v>
      </c>
      <c r="I53">
        <v>0</v>
      </c>
      <c r="J53">
        <v>0</v>
      </c>
      <c r="K53">
        <v>0</v>
      </c>
      <c r="L53">
        <v>0</v>
      </c>
      <c r="N53" t="s">
        <v>65</v>
      </c>
      <c r="O53" t="e">
        <f t="shared" si="1"/>
        <v>#N/A</v>
      </c>
      <c r="P53" t="e">
        <f t="shared" si="1"/>
        <v>#N/A</v>
      </c>
      <c r="Q53" t="e">
        <f t="shared" si="1"/>
        <v>#N/A</v>
      </c>
      <c r="R53" t="e">
        <f t="shared" si="2"/>
        <v>#N/A</v>
      </c>
      <c r="T53" t="s">
        <v>65</v>
      </c>
      <c r="U53" t="e">
        <f>IF(O53=INDEX(FIRE0501!$A$4:$I$83,MATCH('QA checks'!$T53,FIRE0501!$A$4:$A$83,0),MATCH('QA checks'!U$9,FIRE0501!$A$4:$I$4,0)),TRUE,"Error")</f>
        <v>#N/A</v>
      </c>
      <c r="V53" t="e">
        <f>IF(P53=INDEX(FIRE0501!$A$4:$I$83,MATCH('QA checks'!$T53,FIRE0501!$A$4:$A$83,0),MATCH('QA checks'!V$9,FIRE0501!$A$4:$I$4,0)),TRUE,"Error")</f>
        <v>#N/A</v>
      </c>
      <c r="W53" t="e">
        <f>IF(Q53=INDEX(FIRE0501!$A$4:$I$83,MATCH('QA checks'!$T53,FIRE0501!$A$4:$A$83,0),MATCH('QA checks'!W$9,FIRE0501!$A$4:$I$4,0)),TRUE,"Error")</f>
        <v>#N/A</v>
      </c>
      <c r="X53" t="e">
        <f>IF(R53=INDEX(FIRE0501!$A$4:$I$83,MATCH('QA checks'!$T53,FIRE0501!$A$4:$A$83,0),MATCH('QA checks'!X$9,FIRE0501!$A$4:$I$4,0)),TRUE,"Error")</f>
        <v>#N/A</v>
      </c>
    </row>
    <row r="54" spans="1:24">
      <c r="H54">
        <v>0</v>
      </c>
      <c r="I54">
        <v>0</v>
      </c>
      <c r="J54">
        <v>0</v>
      </c>
      <c r="K54">
        <v>0</v>
      </c>
      <c r="L54">
        <v>0</v>
      </c>
      <c r="N54" t="s">
        <v>20</v>
      </c>
      <c r="O54" t="e">
        <f t="shared" si="1"/>
        <v>#N/A</v>
      </c>
      <c r="P54" t="e">
        <f t="shared" si="1"/>
        <v>#N/A</v>
      </c>
      <c r="Q54" t="e">
        <f t="shared" si="1"/>
        <v>#N/A</v>
      </c>
      <c r="R54" t="e">
        <f t="shared" si="2"/>
        <v>#N/A</v>
      </c>
      <c r="T54" t="s">
        <v>20</v>
      </c>
      <c r="U54" t="e">
        <f>IF(O54=INDEX(FIRE0501!$A$4:$I$83,MATCH('QA checks'!$T54,FIRE0501!$A$4:$A$83,0),MATCH('QA checks'!U$9,FIRE0501!$A$4:$I$4,0)),TRUE,"Error")</f>
        <v>#N/A</v>
      </c>
      <c r="V54" t="e">
        <f>IF(P54=INDEX(FIRE0501!$A$4:$I$83,MATCH('QA checks'!$T54,FIRE0501!$A$4:$A$83,0),MATCH('QA checks'!V$9,FIRE0501!$A$4:$I$4,0)),TRUE,"Error")</f>
        <v>#N/A</v>
      </c>
      <c r="W54" t="e">
        <f>IF(Q54=INDEX(FIRE0501!$A$4:$I$83,MATCH('QA checks'!$T54,FIRE0501!$A$4:$A$83,0),MATCH('QA checks'!W$9,FIRE0501!$A$4:$I$4,0)),TRUE,"Error")</f>
        <v>#N/A</v>
      </c>
      <c r="X54" t="e">
        <f>IF(R54=INDEX(FIRE0501!$A$4:$I$83,MATCH('QA checks'!$T54,FIRE0501!$A$4:$A$83,0),MATCH('QA checks'!X$9,FIRE0501!$A$4:$I$4,0)),TRUE,"Error")</f>
        <v>#N/A</v>
      </c>
    </row>
    <row r="55" spans="1:24">
      <c r="H55">
        <v>0</v>
      </c>
      <c r="I55">
        <v>0</v>
      </c>
      <c r="J55">
        <v>0</v>
      </c>
      <c r="K55">
        <v>0</v>
      </c>
      <c r="L55">
        <v>0</v>
      </c>
      <c r="N55" t="s">
        <v>161</v>
      </c>
      <c r="O55" t="e">
        <f t="shared" si="1"/>
        <v>#N/A</v>
      </c>
      <c r="P55" t="e">
        <f t="shared" si="1"/>
        <v>#N/A</v>
      </c>
      <c r="Q55" t="e">
        <f t="shared" si="1"/>
        <v>#N/A</v>
      </c>
      <c r="R55" t="e">
        <f t="shared" si="2"/>
        <v>#N/A</v>
      </c>
      <c r="T55" t="s">
        <v>161</v>
      </c>
      <c r="U55" t="e">
        <f>IF(O55=INDEX(FIRE0501!$A$4:$I$83,MATCH('QA checks'!$T55,FIRE0501!$A$4:$A$83,0),MATCH('QA checks'!U$9,FIRE0501!$A$4:$I$4,0)),TRUE,"Error")</f>
        <v>#N/A</v>
      </c>
      <c r="V55" t="e">
        <f>IF(P55=INDEX(FIRE0501!$A$4:$I$83,MATCH('QA checks'!$T55,FIRE0501!$A$4:$A$83,0),MATCH('QA checks'!V$9,FIRE0501!$A$4:$I$4,0)),TRUE,"Error")</f>
        <v>#N/A</v>
      </c>
      <c r="W55" t="e">
        <f>IF(Q55=INDEX(FIRE0501!$A$4:$I$83,MATCH('QA checks'!$T55,FIRE0501!$A$4:$A$83,0),MATCH('QA checks'!W$9,FIRE0501!$A$4:$I$4,0)),TRUE,"Error")</f>
        <v>#N/A</v>
      </c>
      <c r="X55" t="e">
        <f>IF(R55=INDEX(FIRE0501!$A$4:$I$83,MATCH('QA checks'!$T55,FIRE0501!$A$4:$A$83,0),MATCH('QA checks'!X$9,FIRE0501!$A$4:$I$4,0)),TRUE,"Error")</f>
        <v>#N/A</v>
      </c>
    </row>
    <row r="56" spans="1:24">
      <c r="A56" s="59"/>
      <c r="H56">
        <v>0</v>
      </c>
      <c r="I56">
        <v>0</v>
      </c>
      <c r="J56">
        <v>0</v>
      </c>
      <c r="K56">
        <v>0</v>
      </c>
      <c r="L56">
        <v>0</v>
      </c>
      <c r="N56" t="s">
        <v>162</v>
      </c>
      <c r="O56" t="e">
        <f t="shared" si="1"/>
        <v>#N/A</v>
      </c>
      <c r="P56" t="e">
        <f t="shared" si="1"/>
        <v>#N/A</v>
      </c>
      <c r="Q56" t="e">
        <f t="shared" si="1"/>
        <v>#N/A</v>
      </c>
      <c r="R56" t="e">
        <f t="shared" si="2"/>
        <v>#N/A</v>
      </c>
      <c r="T56" t="s">
        <v>162</v>
      </c>
      <c r="U56" t="e">
        <f>IF(O56=INDEX(FIRE0501!$A$4:$I$83,MATCH('QA checks'!$T56,FIRE0501!$A$4:$A$83,0),MATCH('QA checks'!U$9,FIRE0501!$A$4:$I$4,0)),TRUE,"Error")</f>
        <v>#N/A</v>
      </c>
      <c r="V56" t="e">
        <f>IF(P56=INDEX(FIRE0501!$A$4:$I$83,MATCH('QA checks'!$T56,FIRE0501!$A$4:$A$83,0),MATCH('QA checks'!V$9,FIRE0501!$A$4:$I$4,0)),TRUE,"Error")</f>
        <v>#N/A</v>
      </c>
      <c r="W56" t="e">
        <f>IF(Q56=INDEX(FIRE0501!$A$4:$I$83,MATCH('QA checks'!$T56,FIRE0501!$A$4:$A$83,0),MATCH('QA checks'!W$9,FIRE0501!$A$4:$I$4,0)),TRUE,"Error")</f>
        <v>#N/A</v>
      </c>
      <c r="X56" t="e">
        <f>IF(R56=INDEX(FIRE0501!$A$4:$I$83,MATCH('QA checks'!$T56,FIRE0501!$A$4:$A$83,0),MATCH('QA checks'!X$9,FIRE0501!$A$4:$I$4,0)),TRUE,"Error")</f>
        <v>#N/A</v>
      </c>
    </row>
    <row r="57" spans="1:24">
      <c r="A57" s="59"/>
      <c r="H57">
        <v>0</v>
      </c>
      <c r="I57">
        <v>0</v>
      </c>
      <c r="J57">
        <v>0</v>
      </c>
      <c r="K57">
        <v>0</v>
      </c>
      <c r="L57">
        <v>0</v>
      </c>
      <c r="N57" t="s">
        <v>163</v>
      </c>
      <c r="O57" t="e">
        <f t="shared" si="1"/>
        <v>#N/A</v>
      </c>
      <c r="P57" t="e">
        <f t="shared" si="1"/>
        <v>#N/A</v>
      </c>
      <c r="Q57" t="e">
        <f t="shared" si="1"/>
        <v>#N/A</v>
      </c>
      <c r="R57" t="e">
        <f t="shared" si="2"/>
        <v>#N/A</v>
      </c>
      <c r="T57" t="s">
        <v>163</v>
      </c>
      <c r="U57" t="e">
        <f>IF(O57=INDEX(FIRE0501!$A$4:$I$83,MATCH('QA checks'!$T57,FIRE0501!$A$4:$A$83,0),MATCH('QA checks'!U$9,FIRE0501!$A$4:$I$4,0)),TRUE,"Error")</f>
        <v>#N/A</v>
      </c>
      <c r="V57" t="e">
        <f>IF(P57=INDEX(FIRE0501!$A$4:$I$83,MATCH('QA checks'!$T57,FIRE0501!$A$4:$A$83,0),MATCH('QA checks'!V$9,FIRE0501!$A$4:$I$4,0)),TRUE,"Error")</f>
        <v>#N/A</v>
      </c>
      <c r="W57" t="e">
        <f>IF(Q57=INDEX(FIRE0501!$A$4:$I$83,MATCH('QA checks'!$T57,FIRE0501!$A$4:$A$83,0),MATCH('QA checks'!W$9,FIRE0501!$A$4:$I$4,0)),TRUE,"Error")</f>
        <v>#N/A</v>
      </c>
      <c r="X57" t="e">
        <f>IF(R57=INDEX(FIRE0501!$A$4:$I$83,MATCH('QA checks'!$T57,FIRE0501!$A$4:$A$83,0),MATCH('QA checks'!X$9,FIRE0501!$A$4:$I$4,0)),TRUE,"Error")</f>
        <v>#N/A</v>
      </c>
    </row>
    <row r="58" spans="1:24">
      <c r="A58" s="59"/>
      <c r="H58">
        <v>0</v>
      </c>
      <c r="I58">
        <v>0</v>
      </c>
      <c r="J58">
        <v>0</v>
      </c>
      <c r="K58">
        <v>0</v>
      </c>
      <c r="L58">
        <v>0</v>
      </c>
      <c r="N58" t="s">
        <v>164</v>
      </c>
      <c r="O58" t="e">
        <f t="shared" si="1"/>
        <v>#N/A</v>
      </c>
      <c r="P58" t="e">
        <f t="shared" si="1"/>
        <v>#N/A</v>
      </c>
      <c r="Q58" t="e">
        <f t="shared" si="1"/>
        <v>#N/A</v>
      </c>
      <c r="R58" t="e">
        <f t="shared" si="2"/>
        <v>#N/A</v>
      </c>
      <c r="T58" t="s">
        <v>164</v>
      </c>
      <c r="U58" t="e">
        <f>IF(O58=INDEX(FIRE0501!$A$4:$I$83,MATCH('QA checks'!$T58,FIRE0501!$A$4:$A$83,0),MATCH('QA checks'!U$9,FIRE0501!$A$4:$I$4,0)),TRUE,"Error")</f>
        <v>#N/A</v>
      </c>
      <c r="V58" t="e">
        <f>IF(P58=INDEX(FIRE0501!$A$4:$I$83,MATCH('QA checks'!$T58,FIRE0501!$A$4:$A$83,0),MATCH('QA checks'!V$9,FIRE0501!$A$4:$I$4,0)),TRUE,"Error")</f>
        <v>#N/A</v>
      </c>
      <c r="W58" t="e">
        <f>IF(Q58=INDEX(FIRE0501!$A$4:$I$83,MATCH('QA checks'!$T58,FIRE0501!$A$4:$A$83,0),MATCH('QA checks'!W$9,FIRE0501!$A$4:$I$4,0)),TRUE,"Error")</f>
        <v>#N/A</v>
      </c>
      <c r="X58" t="e">
        <f>IF(R58=INDEX(FIRE0501!$A$4:$I$83,MATCH('QA checks'!$T58,FIRE0501!$A$4:$A$83,0),MATCH('QA checks'!X$9,FIRE0501!$A$4:$I$4,0)),TRUE,"Error")</f>
        <v>#N/A</v>
      </c>
    </row>
    <row r="59" spans="1:24">
      <c r="A59" s="59"/>
    </row>
    <row r="60" spans="1:24" ht="45" customHeight="1">
      <c r="A60" s="56" t="s">
        <v>165</v>
      </c>
      <c r="B60">
        <f>COUNTIF($T$65:$X$114,"Error")</f>
        <v>0</v>
      </c>
    </row>
    <row r="64" spans="1:24">
      <c r="A64" s="61" t="s">
        <v>166</v>
      </c>
      <c r="B64" s="61" t="s">
        <v>155</v>
      </c>
      <c r="I64">
        <v>2</v>
      </c>
      <c r="J64">
        <v>4</v>
      </c>
      <c r="K64">
        <v>5</v>
      </c>
      <c r="L64">
        <v>3</v>
      </c>
      <c r="N64" s="57"/>
      <c r="O64" s="57">
        <v>2</v>
      </c>
      <c r="P64" s="57">
        <v>3</v>
      </c>
      <c r="Q64" s="57">
        <v>4</v>
      </c>
      <c r="R64" s="57">
        <v>5</v>
      </c>
      <c r="U64" s="57">
        <v>6</v>
      </c>
      <c r="V64" s="57">
        <v>7</v>
      </c>
      <c r="W64" s="57">
        <v>8</v>
      </c>
      <c r="X64" s="57">
        <v>9</v>
      </c>
    </row>
    <row r="65" spans="1:24" ht="31.5">
      <c r="A65" s="61" t="s">
        <v>156</v>
      </c>
      <c r="B65" t="s">
        <v>45</v>
      </c>
      <c r="C65" t="s">
        <v>97</v>
      </c>
      <c r="D65" t="s">
        <v>98</v>
      </c>
      <c r="E65" t="s">
        <v>99</v>
      </c>
      <c r="F65" t="s">
        <v>157</v>
      </c>
      <c r="H65" t="str" cm="1">
        <f t="array" ref="H65:L114">A65:E114</f>
        <v>Row Labels</v>
      </c>
      <c r="I65" t="str">
        <v>England</v>
      </c>
      <c r="J65" t="str">
        <v>Great Britain</v>
      </c>
      <c r="K65" t="str">
        <v>Scotland</v>
      </c>
      <c r="L65" t="str">
        <v>Wales</v>
      </c>
      <c r="N65" s="57" t="s">
        <v>110</v>
      </c>
      <c r="O65" s="58" t="s">
        <v>158</v>
      </c>
      <c r="P65" s="58" t="s">
        <v>159</v>
      </c>
      <c r="Q65" s="58" t="s">
        <v>160</v>
      </c>
      <c r="R65" s="58" t="s">
        <v>97</v>
      </c>
      <c r="T65" s="57" t="s">
        <v>110</v>
      </c>
      <c r="U65" s="58" t="s">
        <v>158</v>
      </c>
      <c r="V65" s="58" t="s">
        <v>159</v>
      </c>
      <c r="W65" s="58" t="s">
        <v>160</v>
      </c>
      <c r="X65" s="58" t="s">
        <v>97</v>
      </c>
    </row>
    <row r="66" spans="1:24">
      <c r="A66" s="59" t="s">
        <v>66</v>
      </c>
      <c r="B66">
        <v>46820800</v>
      </c>
      <c r="C66">
        <v>54814500</v>
      </c>
      <c r="D66">
        <v>5180200</v>
      </c>
      <c r="E66">
        <v>2813500</v>
      </c>
      <c r="F66">
        <v>109629000</v>
      </c>
      <c r="H66" t="str">
        <v>1981/82</v>
      </c>
      <c r="I66">
        <v>46820800</v>
      </c>
      <c r="J66">
        <v>54814500</v>
      </c>
      <c r="K66">
        <v>5180200</v>
      </c>
      <c r="L66">
        <v>2813500</v>
      </c>
      <c r="N66" t="s">
        <v>66</v>
      </c>
      <c r="O66" s="60" t="e">
        <f t="shared" ref="O66:R97" si="3">1000000*(VLOOKUP($N66,$N$9:$R$58,O$64,FALSE)/VLOOKUP($N66,_xlfn.ANCHORARRAY($H$65),I$64,FALSE))</f>
        <v>#N/A</v>
      </c>
      <c r="P66" s="60" t="e">
        <f t="shared" si="3"/>
        <v>#N/A</v>
      </c>
      <c r="Q66" s="60" t="e">
        <f t="shared" si="3"/>
        <v>#N/A</v>
      </c>
      <c r="R66" s="60" t="e">
        <f t="shared" si="3"/>
        <v>#N/A</v>
      </c>
      <c r="T66" t="s">
        <v>66</v>
      </c>
      <c r="U66" s="60" t="e">
        <f>IF(ROUND(VLOOKUP($T66,$N$66:$R$114,O$64,FALSE),0)=VLOOKUP($T66,FIRE0501!$A$4:$I$83,'QA checks'!U$64,FALSE),TRUE,"Error")</f>
        <v>#N/A</v>
      </c>
      <c r="V66" s="60"/>
      <c r="W66" s="60"/>
      <c r="X66" s="60" t="e">
        <f>IF(ROUND(VLOOKUP($T66,$N$66:$R$114,R$64,FALSE),0)=VLOOKUP($T66,FIRE0501!$A$4:$I$83,'QA checks'!X$64,FALSE),TRUE,"Error")</f>
        <v>#N/A</v>
      </c>
    </row>
    <row r="67" spans="1:24">
      <c r="A67" s="59" t="s">
        <v>68</v>
      </c>
      <c r="B67">
        <v>46777300</v>
      </c>
      <c r="C67">
        <v>54746200</v>
      </c>
      <c r="D67">
        <v>5164500</v>
      </c>
      <c r="E67">
        <v>2804300</v>
      </c>
      <c r="F67">
        <v>109492300</v>
      </c>
      <c r="H67" t="str">
        <v>1982/83</v>
      </c>
      <c r="I67">
        <v>46777300</v>
      </c>
      <c r="J67">
        <v>54746200</v>
      </c>
      <c r="K67">
        <v>5164500</v>
      </c>
      <c r="L67">
        <v>2804300</v>
      </c>
      <c r="N67" t="s">
        <v>68</v>
      </c>
      <c r="O67" s="60" t="e">
        <f t="shared" si="3"/>
        <v>#N/A</v>
      </c>
      <c r="P67" s="60" t="e">
        <f t="shared" si="3"/>
        <v>#N/A</v>
      </c>
      <c r="Q67" s="60" t="e">
        <f t="shared" si="3"/>
        <v>#N/A</v>
      </c>
      <c r="R67" s="60" t="e">
        <f t="shared" si="3"/>
        <v>#N/A</v>
      </c>
      <c r="T67" t="s">
        <v>68</v>
      </c>
      <c r="U67" s="60" t="e">
        <f>IF(ROUND(VLOOKUP($T67,$N$66:$R$114,O$64,FALSE),0)=VLOOKUP($T67,FIRE0501!$A$4:$I$83,'QA checks'!U$64,FALSE),TRUE,"Error")</f>
        <v>#N/A</v>
      </c>
      <c r="V67" s="60"/>
      <c r="W67" s="60"/>
      <c r="X67" s="60" t="e">
        <f>IF(ROUND(VLOOKUP($T67,$N$66:$R$114,R$64,FALSE),0)=VLOOKUP($T67,FIRE0501!$A$4:$I$83,'QA checks'!X$64,FALSE),TRUE,"Error")</f>
        <v>#N/A</v>
      </c>
    </row>
    <row r="68" spans="1:24">
      <c r="A68" s="59" t="s">
        <v>69</v>
      </c>
      <c r="B68">
        <v>46813700</v>
      </c>
      <c r="C68">
        <v>54765100</v>
      </c>
      <c r="D68">
        <v>5148100</v>
      </c>
      <c r="E68">
        <v>2803300</v>
      </c>
      <c r="F68">
        <v>109530200</v>
      </c>
      <c r="H68" t="str">
        <v>1983/84</v>
      </c>
      <c r="I68">
        <v>46813700</v>
      </c>
      <c r="J68">
        <v>54765100</v>
      </c>
      <c r="K68">
        <v>5148100</v>
      </c>
      <c r="L68">
        <v>2803300</v>
      </c>
      <c r="N68" t="s">
        <v>69</v>
      </c>
      <c r="O68" s="60" t="e">
        <f t="shared" si="3"/>
        <v>#N/A</v>
      </c>
      <c r="P68" s="60" t="e">
        <f t="shared" si="3"/>
        <v>#N/A</v>
      </c>
      <c r="Q68" s="60" t="e">
        <f t="shared" si="3"/>
        <v>#N/A</v>
      </c>
      <c r="R68" s="60" t="e">
        <f t="shared" si="3"/>
        <v>#N/A</v>
      </c>
      <c r="T68" t="s">
        <v>69</v>
      </c>
      <c r="U68" s="60" t="e">
        <f>IF(ROUND(VLOOKUP($T68,$N$66:$R$114,O$64,FALSE),0)=VLOOKUP($T68,FIRE0501!$A$4:$I$83,'QA checks'!U$64,FALSE),TRUE,"Error")</f>
        <v>#N/A</v>
      </c>
      <c r="V68" s="60"/>
      <c r="W68" s="60"/>
      <c r="X68" s="60" t="e">
        <f>IF(ROUND(VLOOKUP($T68,$N$66:$R$114,R$64,FALSE),0)=VLOOKUP($T68,FIRE0501!$A$4:$I$83,'QA checks'!X$64,FALSE),TRUE,"Error")</f>
        <v>#N/A</v>
      </c>
    </row>
    <row r="69" spans="1:24">
      <c r="A69" s="59" t="s">
        <v>70</v>
      </c>
      <c r="B69">
        <v>46912400</v>
      </c>
      <c r="C69">
        <v>54852000</v>
      </c>
      <c r="D69">
        <v>5138900</v>
      </c>
      <c r="E69">
        <v>2800700</v>
      </c>
      <c r="F69">
        <v>109704000</v>
      </c>
      <c r="H69" t="str">
        <v>1984/85</v>
      </c>
      <c r="I69">
        <v>46912400</v>
      </c>
      <c r="J69">
        <v>54852000</v>
      </c>
      <c r="K69">
        <v>5138900</v>
      </c>
      <c r="L69">
        <v>2800700</v>
      </c>
      <c r="N69" t="s">
        <v>70</v>
      </c>
      <c r="O69" s="60" t="e">
        <f t="shared" si="3"/>
        <v>#N/A</v>
      </c>
      <c r="P69" s="60" t="e">
        <f t="shared" si="3"/>
        <v>#N/A</v>
      </c>
      <c r="Q69" s="60" t="e">
        <f t="shared" si="3"/>
        <v>#N/A</v>
      </c>
      <c r="R69" s="60" t="e">
        <f t="shared" si="3"/>
        <v>#N/A</v>
      </c>
      <c r="T69" t="s">
        <v>70</v>
      </c>
      <c r="U69" s="60" t="e">
        <f>IF(ROUND(VLOOKUP($T69,$N$66:$R$114,O$64,FALSE),0)=VLOOKUP($T69,FIRE0501!$A$4:$I$83,'QA checks'!U$64,FALSE),TRUE,"Error")</f>
        <v>#N/A</v>
      </c>
      <c r="V69" s="60"/>
      <c r="W69" s="60"/>
      <c r="X69" s="60" t="e">
        <f>IF(ROUND(VLOOKUP($T69,$N$66:$R$114,R$64,FALSE),0)=VLOOKUP($T69,FIRE0501!$A$4:$I$83,'QA checks'!X$64,FALSE),TRUE,"Error")</f>
        <v>#N/A</v>
      </c>
    </row>
    <row r="70" spans="1:24">
      <c r="A70" s="59" t="s">
        <v>71</v>
      </c>
      <c r="B70">
        <v>47057400</v>
      </c>
      <c r="C70">
        <v>54988600</v>
      </c>
      <c r="D70">
        <v>5127900</v>
      </c>
      <c r="E70">
        <v>2803400</v>
      </c>
      <c r="F70">
        <v>109977300</v>
      </c>
      <c r="H70" t="str">
        <v>1985/86</v>
      </c>
      <c r="I70">
        <v>47057400</v>
      </c>
      <c r="J70">
        <v>54988600</v>
      </c>
      <c r="K70">
        <v>5127900</v>
      </c>
      <c r="L70">
        <v>2803400</v>
      </c>
      <c r="N70" t="s">
        <v>71</v>
      </c>
      <c r="O70" s="60" t="e">
        <f t="shared" si="3"/>
        <v>#N/A</v>
      </c>
      <c r="P70" s="60" t="e">
        <f t="shared" si="3"/>
        <v>#N/A</v>
      </c>
      <c r="Q70" s="60" t="e">
        <f t="shared" si="3"/>
        <v>#N/A</v>
      </c>
      <c r="R70" s="60" t="e">
        <f t="shared" si="3"/>
        <v>#N/A</v>
      </c>
      <c r="T70" t="s">
        <v>71</v>
      </c>
      <c r="U70" s="60" t="e">
        <f>IF(ROUND(VLOOKUP($T70,$N$66:$R$114,O$64,FALSE),0)=VLOOKUP($T70,FIRE0501!$A$4:$I$83,'QA checks'!U$64,FALSE),TRUE,"Error")</f>
        <v>#N/A</v>
      </c>
      <c r="V70" s="60"/>
      <c r="W70" s="60"/>
      <c r="X70" s="60" t="e">
        <f>IF(ROUND(VLOOKUP($T70,$N$66:$R$114,R$64,FALSE),0)=VLOOKUP($T70,FIRE0501!$A$4:$I$83,'QA checks'!X$64,FALSE),TRUE,"Error")</f>
        <v>#N/A</v>
      </c>
    </row>
    <row r="71" spans="1:24">
      <c r="A71" s="59" t="s">
        <v>72</v>
      </c>
      <c r="B71">
        <v>47187600</v>
      </c>
      <c r="C71">
        <v>55110300</v>
      </c>
      <c r="D71">
        <v>5111800</v>
      </c>
      <c r="E71">
        <v>2810900</v>
      </c>
      <c r="F71">
        <v>110220600</v>
      </c>
      <c r="H71" t="str">
        <v>1986/87</v>
      </c>
      <c r="I71">
        <v>47187600</v>
      </c>
      <c r="J71">
        <v>55110300</v>
      </c>
      <c r="K71">
        <v>5111800</v>
      </c>
      <c r="L71">
        <v>2810900</v>
      </c>
      <c r="N71" t="s">
        <v>72</v>
      </c>
      <c r="O71" s="60" t="e">
        <f t="shared" si="3"/>
        <v>#N/A</v>
      </c>
      <c r="P71" s="60" t="e">
        <f t="shared" si="3"/>
        <v>#N/A</v>
      </c>
      <c r="Q71" s="60" t="e">
        <f t="shared" si="3"/>
        <v>#N/A</v>
      </c>
      <c r="R71" s="60" t="e">
        <f t="shared" si="3"/>
        <v>#N/A</v>
      </c>
      <c r="T71" t="s">
        <v>72</v>
      </c>
      <c r="U71" s="60" t="e">
        <f>IF(ROUND(VLOOKUP($T71,$N$66:$R$114,O$64,FALSE),0)=VLOOKUP($T71,FIRE0501!$A$4:$I$83,'QA checks'!U$64,FALSE),TRUE,"Error")</f>
        <v>#N/A</v>
      </c>
      <c r="V71" s="60"/>
      <c r="W71" s="60"/>
      <c r="X71" s="60" t="e">
        <f>IF(ROUND(VLOOKUP($T71,$N$66:$R$114,R$64,FALSE),0)=VLOOKUP($T71,FIRE0501!$A$4:$I$83,'QA checks'!X$64,FALSE),TRUE,"Error")</f>
        <v>#N/A</v>
      </c>
    </row>
    <row r="72" spans="1:24">
      <c r="A72" s="59" t="s">
        <v>73</v>
      </c>
      <c r="B72">
        <v>47300400</v>
      </c>
      <c r="C72">
        <v>55222000</v>
      </c>
      <c r="D72">
        <v>5099000</v>
      </c>
      <c r="E72">
        <v>2822600</v>
      </c>
      <c r="F72">
        <v>110444000</v>
      </c>
      <c r="H72" t="str">
        <v>1987/88</v>
      </c>
      <c r="I72">
        <v>47300400</v>
      </c>
      <c r="J72">
        <v>55222000</v>
      </c>
      <c r="K72">
        <v>5099000</v>
      </c>
      <c r="L72">
        <v>2822600</v>
      </c>
      <c r="N72" t="s">
        <v>73</v>
      </c>
      <c r="O72" s="60" t="e">
        <f t="shared" si="3"/>
        <v>#N/A</v>
      </c>
      <c r="P72" s="60" t="e">
        <f t="shared" si="3"/>
        <v>#N/A</v>
      </c>
      <c r="Q72" s="60" t="e">
        <f t="shared" si="3"/>
        <v>#N/A</v>
      </c>
      <c r="R72" s="60" t="e">
        <f t="shared" si="3"/>
        <v>#N/A</v>
      </c>
      <c r="T72" t="s">
        <v>73</v>
      </c>
      <c r="U72" s="60" t="e">
        <f>IF(ROUND(VLOOKUP($T72,$N$66:$R$114,O$64,FALSE),0)=VLOOKUP($T72,FIRE0501!$A$4:$I$83,'QA checks'!U$64,FALSE),TRUE,"Error")</f>
        <v>#N/A</v>
      </c>
      <c r="V72" s="60"/>
      <c r="W72" s="60"/>
      <c r="X72" s="60" t="e">
        <f>IF(ROUND(VLOOKUP($T72,$N$66:$R$114,R$64,FALSE),0)=VLOOKUP($T72,FIRE0501!$A$4:$I$83,'QA checks'!X$64,FALSE),TRUE,"Error")</f>
        <v>#N/A</v>
      </c>
    </row>
    <row r="73" spans="1:24">
      <c r="A73" s="59" t="s">
        <v>74</v>
      </c>
      <c r="B73">
        <v>47412300</v>
      </c>
      <c r="C73">
        <v>55331000</v>
      </c>
      <c r="D73">
        <v>5077400</v>
      </c>
      <c r="E73">
        <v>2841200</v>
      </c>
      <c r="F73">
        <v>110661900</v>
      </c>
      <c r="H73" t="str">
        <v>1988/89</v>
      </c>
      <c r="I73">
        <v>47412300</v>
      </c>
      <c r="J73">
        <v>55331000</v>
      </c>
      <c r="K73">
        <v>5077400</v>
      </c>
      <c r="L73">
        <v>2841200</v>
      </c>
      <c r="N73" t="s">
        <v>74</v>
      </c>
      <c r="O73" s="60" t="e">
        <f t="shared" si="3"/>
        <v>#N/A</v>
      </c>
      <c r="P73" s="60" t="e">
        <f t="shared" si="3"/>
        <v>#N/A</v>
      </c>
      <c r="Q73" s="60" t="e">
        <f t="shared" si="3"/>
        <v>#N/A</v>
      </c>
      <c r="R73" s="60" t="e">
        <f t="shared" si="3"/>
        <v>#N/A</v>
      </c>
      <c r="T73" t="s">
        <v>74</v>
      </c>
      <c r="U73" s="60" t="e">
        <f>IF(ROUND(VLOOKUP($T73,$N$66:$R$114,O$64,FALSE),0)=VLOOKUP($T73,FIRE0501!$A$4:$I$83,'QA checks'!U$64,FALSE),TRUE,"Error")</f>
        <v>#N/A</v>
      </c>
      <c r="V73" s="60"/>
      <c r="W73" s="60"/>
      <c r="X73" s="60" t="e">
        <f>IF(ROUND(VLOOKUP($T73,$N$66:$R$114,R$64,FALSE),0)=VLOOKUP($T73,FIRE0501!$A$4:$I$83,'QA checks'!X$64,FALSE),TRUE,"Error")</f>
        <v>#N/A</v>
      </c>
    </row>
    <row r="74" spans="1:24">
      <c r="A74" s="59" t="s">
        <v>75</v>
      </c>
      <c r="B74">
        <v>47552700</v>
      </c>
      <c r="C74">
        <v>55486000</v>
      </c>
      <c r="D74">
        <v>5078200</v>
      </c>
      <c r="E74">
        <v>2855200</v>
      </c>
      <c r="F74">
        <v>110972100</v>
      </c>
      <c r="H74" t="str">
        <v>1989/90</v>
      </c>
      <c r="I74">
        <v>47552700</v>
      </c>
      <c r="J74">
        <v>55486000</v>
      </c>
      <c r="K74">
        <v>5078200</v>
      </c>
      <c r="L74">
        <v>2855200</v>
      </c>
      <c r="N74" t="s">
        <v>75</v>
      </c>
      <c r="O74" s="60" t="e">
        <f t="shared" si="3"/>
        <v>#N/A</v>
      </c>
      <c r="P74" s="60" t="e">
        <f t="shared" si="3"/>
        <v>#N/A</v>
      </c>
      <c r="Q74" s="60" t="e">
        <f t="shared" si="3"/>
        <v>#N/A</v>
      </c>
      <c r="R74" s="60" t="e">
        <f t="shared" si="3"/>
        <v>#N/A</v>
      </c>
      <c r="T74" t="s">
        <v>75</v>
      </c>
      <c r="U74" s="60" t="e">
        <f>IF(ROUND(VLOOKUP($T74,$N$66:$R$114,O$64,FALSE),0)=VLOOKUP($T74,FIRE0501!$A$4:$I$83,'QA checks'!U$64,FALSE),TRUE,"Error")</f>
        <v>#N/A</v>
      </c>
      <c r="V74" s="60" t="e">
        <f>IF(ROUND(VLOOKUP($T74,$N$66:$R$114,P$64,FALSE),0)=VLOOKUP($T74,FIRE0501!$A$4:$I$83,'QA checks'!V$64,FALSE),TRUE,"Error")</f>
        <v>#N/A</v>
      </c>
      <c r="W74" s="60"/>
      <c r="X74" s="60" t="e">
        <f>IF(ROUND(VLOOKUP($T74,$N$66:$R$114,R$64,FALSE),0)=VLOOKUP($T74,FIRE0501!$A$4:$I$83,'QA checks'!X$64,FALSE),TRUE,"Error")</f>
        <v>#N/A</v>
      </c>
    </row>
    <row r="75" spans="1:24">
      <c r="A75" s="59" t="s">
        <v>76</v>
      </c>
      <c r="B75">
        <v>47699100</v>
      </c>
      <c r="C75">
        <v>55641900</v>
      </c>
      <c r="D75">
        <v>5081300</v>
      </c>
      <c r="E75">
        <v>2861500</v>
      </c>
      <c r="F75">
        <v>111283800</v>
      </c>
      <c r="H75" t="str">
        <v>1990/91</v>
      </c>
      <c r="I75">
        <v>47699100</v>
      </c>
      <c r="J75">
        <v>55641900</v>
      </c>
      <c r="K75">
        <v>5081300</v>
      </c>
      <c r="L75">
        <v>2861500</v>
      </c>
      <c r="N75" t="s">
        <v>76</v>
      </c>
      <c r="O75" s="60" t="e">
        <f t="shared" si="3"/>
        <v>#N/A</v>
      </c>
      <c r="P75" s="60" t="e">
        <f t="shared" si="3"/>
        <v>#N/A</v>
      </c>
      <c r="Q75" s="60" t="e">
        <f t="shared" si="3"/>
        <v>#N/A</v>
      </c>
      <c r="R75" s="60" t="e">
        <f t="shared" si="3"/>
        <v>#N/A</v>
      </c>
      <c r="T75" t="s">
        <v>76</v>
      </c>
      <c r="U75" s="60" t="e">
        <f>IF(ROUND(VLOOKUP($T75,$N$66:$R$114,O$64,FALSE),0)=VLOOKUP($T75,FIRE0501!$A$4:$I$83,'QA checks'!U$64,FALSE),TRUE,"Error")</f>
        <v>#N/A</v>
      </c>
      <c r="V75" s="60" t="e">
        <f>IF(ROUND(VLOOKUP($T75,$N$66:$R$114,P$64,FALSE),0)=VLOOKUP($T75,FIRE0501!$A$4:$I$83,'QA checks'!V$64,FALSE),TRUE,"Error")</f>
        <v>#N/A</v>
      </c>
      <c r="W75" s="60"/>
      <c r="X75" s="60" t="e">
        <f>IF(ROUND(VLOOKUP($T75,$N$66:$R$114,R$64,FALSE),0)=VLOOKUP($T75,FIRE0501!$A$4:$I$83,'QA checks'!X$64,FALSE),TRUE,"Error")</f>
        <v>#N/A</v>
      </c>
    </row>
    <row r="76" spans="1:24">
      <c r="A76" s="59" t="s">
        <v>77</v>
      </c>
      <c r="B76">
        <v>47875000</v>
      </c>
      <c r="C76">
        <v>55831400</v>
      </c>
      <c r="D76">
        <v>5083300</v>
      </c>
      <c r="E76">
        <v>2873000</v>
      </c>
      <c r="F76">
        <v>111662700</v>
      </c>
      <c r="H76" t="str">
        <v>1991/92</v>
      </c>
      <c r="I76">
        <v>47875000</v>
      </c>
      <c r="J76">
        <v>55831400</v>
      </c>
      <c r="K76">
        <v>5083300</v>
      </c>
      <c r="L76">
        <v>2873000</v>
      </c>
      <c r="N76" t="s">
        <v>77</v>
      </c>
      <c r="O76" s="60" t="e">
        <f t="shared" si="3"/>
        <v>#N/A</v>
      </c>
      <c r="P76" s="60" t="e">
        <f t="shared" si="3"/>
        <v>#N/A</v>
      </c>
      <c r="Q76" s="60" t="e">
        <f t="shared" si="3"/>
        <v>#N/A</v>
      </c>
      <c r="R76" s="60" t="e">
        <f t="shared" si="3"/>
        <v>#N/A</v>
      </c>
      <c r="T76" t="s">
        <v>77</v>
      </c>
      <c r="U76" s="60" t="e">
        <f>IF(ROUND(VLOOKUP($T76,$N$66:$R$114,O$64,FALSE),0)=VLOOKUP($T76,FIRE0501!$A$4:$I$83,'QA checks'!U$64,FALSE),TRUE,"Error")</f>
        <v>#N/A</v>
      </c>
      <c r="V76" s="60" t="e">
        <f>IF(ROUND(VLOOKUP($T76,$N$66:$R$114,P$64,FALSE),0)=VLOOKUP($T76,FIRE0501!$A$4:$I$83,'QA checks'!V$64,FALSE),TRUE,"Error")</f>
        <v>#N/A</v>
      </c>
      <c r="W76" s="60"/>
      <c r="X76" s="60" t="e">
        <f>IF(ROUND(VLOOKUP($T76,$N$66:$R$114,R$64,FALSE),0)=VLOOKUP($T76,FIRE0501!$A$4:$I$83,'QA checks'!X$64,FALSE),TRUE,"Error")</f>
        <v>#N/A</v>
      </c>
    </row>
    <row r="77" spans="1:24">
      <c r="A77" s="59" t="s">
        <v>78</v>
      </c>
      <c r="B77">
        <v>47998000</v>
      </c>
      <c r="C77">
        <v>55961300</v>
      </c>
      <c r="D77">
        <v>5085600</v>
      </c>
      <c r="E77">
        <v>2877700</v>
      </c>
      <c r="F77">
        <v>111922600</v>
      </c>
      <c r="H77" t="str">
        <v>1992/93</v>
      </c>
      <c r="I77">
        <v>47998000</v>
      </c>
      <c r="J77">
        <v>55961300</v>
      </c>
      <c r="K77">
        <v>5085600</v>
      </c>
      <c r="L77">
        <v>2877700</v>
      </c>
      <c r="N77" t="s">
        <v>78</v>
      </c>
      <c r="O77" s="60" t="e">
        <f t="shared" si="3"/>
        <v>#N/A</v>
      </c>
      <c r="P77" s="60" t="e">
        <f t="shared" si="3"/>
        <v>#N/A</v>
      </c>
      <c r="Q77" s="60" t="e">
        <f t="shared" si="3"/>
        <v>#N/A</v>
      </c>
      <c r="R77" s="60" t="e">
        <f t="shared" si="3"/>
        <v>#N/A</v>
      </c>
      <c r="T77" t="s">
        <v>78</v>
      </c>
      <c r="U77" s="60" t="e">
        <f>IF(ROUND(VLOOKUP($T77,$N$66:$R$114,O$64,FALSE),0)=VLOOKUP($T77,FIRE0501!$A$4:$I$83,'QA checks'!U$64,FALSE),TRUE,"Error")</f>
        <v>#N/A</v>
      </c>
      <c r="V77" s="60" t="e">
        <f>IF(ROUND(VLOOKUP($T77,$N$66:$R$114,P$64,FALSE),0)=VLOOKUP($T77,FIRE0501!$A$4:$I$83,'QA checks'!V$64,FALSE),TRUE,"Error")</f>
        <v>#N/A</v>
      </c>
      <c r="W77" s="60"/>
      <c r="X77" s="60" t="e">
        <f>IF(ROUND(VLOOKUP($T77,$N$66:$R$114,R$64,FALSE),0)=VLOOKUP($T77,FIRE0501!$A$4:$I$83,'QA checks'!X$64,FALSE),TRUE,"Error")</f>
        <v>#N/A</v>
      </c>
    </row>
    <row r="78" spans="1:24">
      <c r="A78" s="59" t="s">
        <v>79</v>
      </c>
      <c r="B78">
        <v>48102300</v>
      </c>
      <c r="C78">
        <v>56078300</v>
      </c>
      <c r="D78">
        <v>5092500</v>
      </c>
      <c r="E78">
        <v>2883600</v>
      </c>
      <c r="F78">
        <v>112156700</v>
      </c>
      <c r="H78" t="str">
        <v>1993/94</v>
      </c>
      <c r="I78">
        <v>48102300</v>
      </c>
      <c r="J78">
        <v>56078300</v>
      </c>
      <c r="K78">
        <v>5092500</v>
      </c>
      <c r="L78">
        <v>2883600</v>
      </c>
      <c r="N78" t="s">
        <v>79</v>
      </c>
      <c r="O78" s="60" t="e">
        <f t="shared" si="3"/>
        <v>#N/A</v>
      </c>
      <c r="P78" s="60" t="e">
        <f t="shared" si="3"/>
        <v>#N/A</v>
      </c>
      <c r="Q78" s="60" t="e">
        <f t="shared" si="3"/>
        <v>#N/A</v>
      </c>
      <c r="R78" s="60" t="e">
        <f t="shared" si="3"/>
        <v>#N/A</v>
      </c>
      <c r="T78" t="s">
        <v>79</v>
      </c>
      <c r="U78" s="60" t="e">
        <f>IF(ROUND(VLOOKUP($T78,$N$66:$R$114,O$64,FALSE),0)=VLOOKUP($T78,FIRE0501!$A$4:$I$83,'QA checks'!U$64,FALSE),TRUE,"Error")</f>
        <v>#N/A</v>
      </c>
      <c r="V78" s="60"/>
      <c r="W78" s="60"/>
      <c r="X78" s="60" t="e">
        <f>IF(ROUND(VLOOKUP($T78,$N$66:$R$114,R$64,FALSE),0)=VLOOKUP($T78,FIRE0501!$A$4:$I$83,'QA checks'!X$64,FALSE),TRUE,"Error")</f>
        <v>#N/A</v>
      </c>
    </row>
    <row r="79" spans="1:24">
      <c r="A79" s="59" t="s">
        <v>80</v>
      </c>
      <c r="B79">
        <v>48228800</v>
      </c>
      <c r="C79">
        <v>56218400</v>
      </c>
      <c r="D79">
        <v>5102200</v>
      </c>
      <c r="E79">
        <v>2887400</v>
      </c>
      <c r="F79">
        <v>112436800</v>
      </c>
      <c r="H79" t="str">
        <v>1994/95</v>
      </c>
      <c r="I79">
        <v>48228800</v>
      </c>
      <c r="J79">
        <v>56218400</v>
      </c>
      <c r="K79">
        <v>5102200</v>
      </c>
      <c r="L79">
        <v>2887400</v>
      </c>
      <c r="N79" t="s">
        <v>80</v>
      </c>
      <c r="O79" s="60" t="e">
        <f t="shared" si="3"/>
        <v>#N/A</v>
      </c>
      <c r="P79" s="60" t="e">
        <f t="shared" si="3"/>
        <v>#N/A</v>
      </c>
      <c r="Q79" s="60" t="e">
        <f t="shared" si="3"/>
        <v>#N/A</v>
      </c>
      <c r="R79" s="60" t="e">
        <f t="shared" si="3"/>
        <v>#N/A</v>
      </c>
      <c r="T79" t="s">
        <v>80</v>
      </c>
      <c r="U79" s="60" t="e">
        <f>IF(ROUND(VLOOKUP($T79,$N$66:$R$114,O$64,FALSE),0)=VLOOKUP($T79,FIRE0501!$A$4:$I$83,'QA checks'!U$64,FALSE),TRUE,"Error")</f>
        <v>#N/A</v>
      </c>
      <c r="V79" s="60" t="e">
        <f>IF(ROUND(VLOOKUP($T79,$N$66:$R$114,P$64,FALSE),0)=VLOOKUP($T79,FIRE0501!$A$4:$I$83,'QA checks'!V$64,FALSE),TRUE,"Error")</f>
        <v>#N/A</v>
      </c>
      <c r="W79" s="60"/>
      <c r="X79" s="60" t="e">
        <f>IF(ROUND(VLOOKUP($T79,$N$66:$R$114,R$64,FALSE),0)=VLOOKUP($T79,FIRE0501!$A$4:$I$83,'QA checks'!X$64,FALSE),TRUE,"Error")</f>
        <v>#N/A</v>
      </c>
    </row>
    <row r="80" spans="1:24">
      <c r="A80" s="59" t="s">
        <v>81</v>
      </c>
      <c r="B80">
        <v>48383500</v>
      </c>
      <c r="C80">
        <v>56375700</v>
      </c>
      <c r="D80">
        <v>5103700</v>
      </c>
      <c r="E80">
        <v>2888500</v>
      </c>
      <c r="F80">
        <v>112751400</v>
      </c>
      <c r="H80" t="str">
        <v>1995/96</v>
      </c>
      <c r="I80">
        <v>48383500</v>
      </c>
      <c r="J80">
        <v>56375700</v>
      </c>
      <c r="K80">
        <v>5103700</v>
      </c>
      <c r="L80">
        <v>2888500</v>
      </c>
      <c r="N80" t="s">
        <v>81</v>
      </c>
      <c r="O80" s="60" t="e">
        <f t="shared" si="3"/>
        <v>#N/A</v>
      </c>
      <c r="P80" s="60" t="e">
        <f t="shared" si="3"/>
        <v>#N/A</v>
      </c>
      <c r="Q80" s="60" t="e">
        <f t="shared" si="3"/>
        <v>#N/A</v>
      </c>
      <c r="R80" s="60" t="e">
        <f t="shared" si="3"/>
        <v>#N/A</v>
      </c>
      <c r="T80" t="s">
        <v>81</v>
      </c>
      <c r="U80" s="60" t="e">
        <f>IF(ROUND(VLOOKUP($T80,$N$66:$R$114,O$64,FALSE),0)=VLOOKUP($T80,FIRE0501!$A$4:$I$83,'QA checks'!U$64,FALSE),TRUE,"Error")</f>
        <v>#N/A</v>
      </c>
      <c r="V80" s="60" t="e">
        <f>IF(ROUND(VLOOKUP($T80,$N$66:$R$114,P$64,FALSE),0)=VLOOKUP($T80,FIRE0501!$A$4:$I$83,'QA checks'!V$64,FALSE),TRUE,"Error")</f>
        <v>#N/A</v>
      </c>
      <c r="W80" s="60" t="e">
        <f>IF(ROUND(VLOOKUP($T80,$N$66:$R$114,Q$64,FALSE),0)=VLOOKUP($T80,FIRE0501!$A$4:$I$83,'QA checks'!W$64,FALSE),TRUE,"Error")</f>
        <v>#N/A</v>
      </c>
      <c r="X80" s="60" t="e">
        <f>IF(ROUND(VLOOKUP($T80,$N$66:$R$114,R$64,FALSE),0)=VLOOKUP($T80,FIRE0501!$A$4:$I$83,'QA checks'!X$64,FALSE),TRUE,"Error")</f>
        <v>#N/A</v>
      </c>
    </row>
    <row r="81" spans="1:24">
      <c r="A81" s="59" t="s">
        <v>82</v>
      </c>
      <c r="B81">
        <v>48519100</v>
      </c>
      <c r="C81">
        <v>56502600</v>
      </c>
      <c r="D81">
        <v>5092200</v>
      </c>
      <c r="E81">
        <v>2891300</v>
      </c>
      <c r="F81">
        <v>113005200</v>
      </c>
      <c r="H81" t="str">
        <v>1996/97</v>
      </c>
      <c r="I81">
        <v>48519100</v>
      </c>
      <c r="J81">
        <v>56502600</v>
      </c>
      <c r="K81">
        <v>5092200</v>
      </c>
      <c r="L81">
        <v>2891300</v>
      </c>
      <c r="N81" t="s">
        <v>82</v>
      </c>
      <c r="O81" s="60" t="e">
        <f t="shared" si="3"/>
        <v>#N/A</v>
      </c>
      <c r="P81" s="60" t="e">
        <f t="shared" si="3"/>
        <v>#N/A</v>
      </c>
      <c r="Q81" s="60" t="e">
        <f t="shared" si="3"/>
        <v>#N/A</v>
      </c>
      <c r="R81" s="60" t="e">
        <f t="shared" si="3"/>
        <v>#N/A</v>
      </c>
      <c r="T81" t="s">
        <v>82</v>
      </c>
      <c r="U81" s="60" t="e">
        <f>IF(ROUND(VLOOKUP($T81,$N$66:$R$114,O$64,FALSE),0)=VLOOKUP($T81,FIRE0501!$A$4:$I$83,'QA checks'!U$64,FALSE),TRUE,"Error")</f>
        <v>#N/A</v>
      </c>
      <c r="V81" s="60" t="e">
        <f>IF(ROUND(VLOOKUP($T81,$N$66:$R$114,P$64,FALSE),0)=VLOOKUP($T81,FIRE0501!$A$4:$I$83,'QA checks'!V$64,FALSE),TRUE,"Error")</f>
        <v>#N/A</v>
      </c>
      <c r="W81" s="60" t="e">
        <f>IF(ROUND(VLOOKUP($T81,$N$66:$R$114,Q$64,FALSE),0)=VLOOKUP($T81,FIRE0501!$A$4:$I$83,'QA checks'!W$64,FALSE),TRUE,"Error")</f>
        <v>#N/A</v>
      </c>
      <c r="X81" s="60" t="e">
        <f>IF(ROUND(VLOOKUP($T81,$N$66:$R$114,R$64,FALSE),0)=VLOOKUP($T81,FIRE0501!$A$4:$I$83,'QA checks'!X$64,FALSE),TRUE,"Error")</f>
        <v>#N/A</v>
      </c>
    </row>
    <row r="82" spans="1:24">
      <c r="A82" s="59" t="s">
        <v>83</v>
      </c>
      <c r="B82">
        <v>48664800</v>
      </c>
      <c r="C82">
        <v>56643000</v>
      </c>
      <c r="D82">
        <v>5083300</v>
      </c>
      <c r="E82">
        <v>2894900</v>
      </c>
      <c r="F82">
        <v>113286000</v>
      </c>
      <c r="H82" t="str">
        <v>1997/98</v>
      </c>
      <c r="I82">
        <v>48664800</v>
      </c>
      <c r="J82">
        <v>56643000</v>
      </c>
      <c r="K82">
        <v>5083300</v>
      </c>
      <c r="L82">
        <v>2894900</v>
      </c>
      <c r="N82" t="s">
        <v>83</v>
      </c>
      <c r="O82" s="60" t="e">
        <f t="shared" si="3"/>
        <v>#N/A</v>
      </c>
      <c r="P82" s="60" t="e">
        <f t="shared" si="3"/>
        <v>#N/A</v>
      </c>
      <c r="Q82" s="60" t="e">
        <f t="shared" si="3"/>
        <v>#N/A</v>
      </c>
      <c r="R82" s="60" t="e">
        <f t="shared" si="3"/>
        <v>#N/A</v>
      </c>
      <c r="T82" t="s">
        <v>83</v>
      </c>
      <c r="U82" s="60" t="e">
        <f>IF(ROUND(VLOOKUP($T82,$N$66:$R$114,O$64,FALSE),0)=VLOOKUP($T82,FIRE0501!$A$4:$I$83,'QA checks'!U$64,FALSE),TRUE,"Error")</f>
        <v>#N/A</v>
      </c>
      <c r="V82" s="60" t="e">
        <f>IF(ROUND(VLOOKUP($T82,$N$66:$R$114,P$64,FALSE),0)=VLOOKUP($T82,FIRE0501!$A$4:$I$83,'QA checks'!V$64,FALSE),TRUE,"Error")</f>
        <v>#N/A</v>
      </c>
      <c r="W82" s="60" t="e">
        <f>IF(ROUND(VLOOKUP($T82,$N$66:$R$114,Q$64,FALSE),0)=VLOOKUP($T82,FIRE0501!$A$4:$I$83,'QA checks'!W$64,FALSE),TRUE,"Error")</f>
        <v>#N/A</v>
      </c>
      <c r="X82" s="60" t="e">
        <f>IF(ROUND(VLOOKUP($T82,$N$66:$R$114,R$64,FALSE),0)=VLOOKUP($T82,FIRE0501!$A$4:$I$83,'QA checks'!X$64,FALSE),TRUE,"Error")</f>
        <v>#N/A</v>
      </c>
    </row>
    <row r="83" spans="1:24">
      <c r="A83" s="59" t="s">
        <v>84</v>
      </c>
      <c r="B83">
        <v>48820600</v>
      </c>
      <c r="C83">
        <v>56797200</v>
      </c>
      <c r="D83">
        <v>5077100</v>
      </c>
      <c r="E83">
        <v>2899500</v>
      </c>
      <c r="F83">
        <v>113594400</v>
      </c>
      <c r="H83" t="str">
        <v>1998/99</v>
      </c>
      <c r="I83">
        <v>48820600</v>
      </c>
      <c r="J83">
        <v>56797200</v>
      </c>
      <c r="K83">
        <v>5077100</v>
      </c>
      <c r="L83">
        <v>2899500</v>
      </c>
      <c r="N83" t="s">
        <v>84</v>
      </c>
      <c r="O83" s="60" t="e">
        <f t="shared" si="3"/>
        <v>#N/A</v>
      </c>
      <c r="P83" s="60" t="e">
        <f t="shared" si="3"/>
        <v>#N/A</v>
      </c>
      <c r="Q83" s="60" t="e">
        <f t="shared" si="3"/>
        <v>#N/A</v>
      </c>
      <c r="R83" s="60" t="e">
        <f t="shared" si="3"/>
        <v>#N/A</v>
      </c>
      <c r="T83" t="s">
        <v>84</v>
      </c>
      <c r="U83" s="60" t="e">
        <f>IF(ROUND(VLOOKUP($T83,$N$66:$R$114,O$64,FALSE),0)=VLOOKUP($T83,FIRE0501!$A$4:$I$83,'QA checks'!U$64,FALSE),TRUE,"Error")</f>
        <v>#N/A</v>
      </c>
      <c r="V83" s="60" t="e">
        <f>IF(ROUND(VLOOKUP($T83,$N$66:$R$114,P$64,FALSE),0)=VLOOKUP($T83,FIRE0501!$A$4:$I$83,'QA checks'!V$64,FALSE),TRUE,"Error")</f>
        <v>#N/A</v>
      </c>
      <c r="W83" s="60" t="e">
        <f>IF(ROUND(VLOOKUP($T83,$N$66:$R$114,Q$64,FALSE),0)=VLOOKUP($T83,FIRE0501!$A$4:$I$83,'QA checks'!W$64,FALSE),TRUE,"Error")</f>
        <v>#N/A</v>
      </c>
      <c r="X83" s="60" t="e">
        <f>IF(ROUND(VLOOKUP($T83,$N$66:$R$114,R$64,FALSE),0)=VLOOKUP($T83,FIRE0501!$A$4:$I$83,'QA checks'!X$64,FALSE),TRUE,"Error")</f>
        <v>#N/A</v>
      </c>
    </row>
    <row r="84" spans="1:24">
      <c r="A84" s="59" t="s">
        <v>85</v>
      </c>
      <c r="B84">
        <v>49032900</v>
      </c>
      <c r="C84">
        <v>57005400</v>
      </c>
      <c r="D84">
        <v>5072000</v>
      </c>
      <c r="E84">
        <v>2900600</v>
      </c>
      <c r="F84">
        <v>114010900</v>
      </c>
      <c r="H84" t="str">
        <v>1999/00</v>
      </c>
      <c r="I84">
        <v>49032900</v>
      </c>
      <c r="J84">
        <v>57005400</v>
      </c>
      <c r="K84">
        <v>5072000</v>
      </c>
      <c r="L84">
        <v>2900600</v>
      </c>
      <c r="N84" t="s">
        <v>85</v>
      </c>
      <c r="O84" s="60" t="e">
        <f t="shared" si="3"/>
        <v>#N/A</v>
      </c>
      <c r="P84" s="60" t="e">
        <f t="shared" si="3"/>
        <v>#N/A</v>
      </c>
      <c r="Q84" s="60" t="e">
        <f t="shared" si="3"/>
        <v>#N/A</v>
      </c>
      <c r="R84" s="60" t="e">
        <f t="shared" si="3"/>
        <v>#N/A</v>
      </c>
      <c r="T84" t="s">
        <v>85</v>
      </c>
      <c r="U84" s="60" t="e">
        <f>IF(ROUND(VLOOKUP($T84,$N$66:$R$114,O$64,FALSE),0)=VLOOKUP($T84,FIRE0501!$A$4:$I$83,'QA checks'!U$64,FALSE),TRUE,"Error")</f>
        <v>#N/A</v>
      </c>
      <c r="V84" s="60" t="e">
        <f>IF(ROUND(VLOOKUP($T84,$N$66:$R$114,P$64,FALSE),0)=VLOOKUP($T84,FIRE0501!$A$4:$I$83,'QA checks'!V$64,FALSE),TRUE,"Error")</f>
        <v>#N/A</v>
      </c>
      <c r="W84" s="60" t="e">
        <f>IF(ROUND(VLOOKUP($T84,$N$66:$R$114,Q$64,FALSE),0)=VLOOKUP($T84,FIRE0501!$A$4:$I$83,'QA checks'!W$64,FALSE),TRUE,"Error")</f>
        <v>#N/A</v>
      </c>
      <c r="X84" s="60" t="e">
        <f>IF(ROUND(VLOOKUP($T84,$N$66:$R$114,R$64,FALSE),0)=VLOOKUP($T84,FIRE0501!$A$4:$I$83,'QA checks'!X$64,FALSE),TRUE,"Error")</f>
        <v>#N/A</v>
      </c>
    </row>
    <row r="85" spans="1:24">
      <c r="A85" s="59" t="s">
        <v>86</v>
      </c>
      <c r="B85">
        <v>49233300</v>
      </c>
      <c r="C85">
        <v>57203100</v>
      </c>
      <c r="D85">
        <v>5062900</v>
      </c>
      <c r="E85">
        <v>2906900</v>
      </c>
      <c r="F85">
        <v>114406200</v>
      </c>
      <c r="H85" t="str">
        <v>2000/01</v>
      </c>
      <c r="I85">
        <v>49233300</v>
      </c>
      <c r="J85">
        <v>57203100</v>
      </c>
      <c r="K85">
        <v>5062900</v>
      </c>
      <c r="L85">
        <v>2906900</v>
      </c>
      <c r="N85" t="s">
        <v>86</v>
      </c>
      <c r="O85" s="60" t="e">
        <f t="shared" si="3"/>
        <v>#N/A</v>
      </c>
      <c r="P85" s="60" t="e">
        <f t="shared" si="3"/>
        <v>#N/A</v>
      </c>
      <c r="Q85" s="60" t="e">
        <f t="shared" si="3"/>
        <v>#N/A</v>
      </c>
      <c r="R85" s="60" t="e">
        <f t="shared" si="3"/>
        <v>#N/A</v>
      </c>
      <c r="T85" t="s">
        <v>86</v>
      </c>
      <c r="U85" s="60" t="e">
        <f>IF(ROUND(VLOOKUP($T85,$N$66:$R$114,O$64,FALSE),0)=VLOOKUP($T85,FIRE0501!$A$4:$I$83,'QA checks'!U$64,FALSE),TRUE,"Error")</f>
        <v>#N/A</v>
      </c>
      <c r="V85" s="60" t="e">
        <f>IF(ROUND(VLOOKUP($T85,$N$66:$R$114,P$64,FALSE),0)=VLOOKUP($T85,FIRE0501!$A$4:$I$83,'QA checks'!V$64,FALSE),TRUE,"Error")</f>
        <v>#N/A</v>
      </c>
      <c r="W85" s="60" t="e">
        <f>IF(ROUND(VLOOKUP($T85,$N$66:$R$114,Q$64,FALSE),0)=VLOOKUP($T85,FIRE0501!$A$4:$I$83,'QA checks'!W$64,FALSE),TRUE,"Error")</f>
        <v>#N/A</v>
      </c>
      <c r="X85" s="60" t="e">
        <f>IF(ROUND(VLOOKUP($T85,$N$66:$R$114,R$64,FALSE),0)=VLOOKUP($T85,FIRE0501!$A$4:$I$83,'QA checks'!X$64,FALSE),TRUE,"Error")</f>
        <v>#N/A</v>
      </c>
    </row>
    <row r="86" spans="1:24">
      <c r="A86" s="59" t="s">
        <v>87</v>
      </c>
      <c r="B86">
        <v>49449700</v>
      </c>
      <c r="C86">
        <v>57424200</v>
      </c>
      <c r="D86">
        <v>5064200</v>
      </c>
      <c r="E86">
        <v>2910200</v>
      </c>
      <c r="F86">
        <v>114848300</v>
      </c>
      <c r="H86" t="str">
        <v>2001/02</v>
      </c>
      <c r="I86">
        <v>49449700</v>
      </c>
      <c r="J86">
        <v>57424200</v>
      </c>
      <c r="K86">
        <v>5064200</v>
      </c>
      <c r="L86">
        <v>2910200</v>
      </c>
      <c r="N86" t="s">
        <v>87</v>
      </c>
      <c r="O86" s="60" t="e">
        <f t="shared" si="3"/>
        <v>#N/A</v>
      </c>
      <c r="P86" s="60" t="e">
        <f t="shared" si="3"/>
        <v>#N/A</v>
      </c>
      <c r="Q86" s="60" t="e">
        <f t="shared" si="3"/>
        <v>#N/A</v>
      </c>
      <c r="R86" s="60" t="e">
        <f t="shared" si="3"/>
        <v>#N/A</v>
      </c>
      <c r="T86" t="s">
        <v>87</v>
      </c>
      <c r="U86" s="60" t="e">
        <f>IF(ROUND(VLOOKUP($T86,$N$66:$R$114,O$64,FALSE),0)=VLOOKUP($T86,FIRE0501!$A$4:$I$83,'QA checks'!U$64,FALSE),TRUE,"Error")</f>
        <v>#N/A</v>
      </c>
      <c r="V86" s="60" t="e">
        <f>IF(ROUND(VLOOKUP($T86,$N$66:$R$114,P$64,FALSE),0)=VLOOKUP($T86,FIRE0501!$A$4:$I$83,'QA checks'!V$64,FALSE),TRUE,"Error")</f>
        <v>#N/A</v>
      </c>
      <c r="W86" s="60" t="e">
        <f>IF(ROUND(VLOOKUP($T86,$N$66:$R$114,Q$64,FALSE),0)=VLOOKUP($T86,FIRE0501!$A$4:$I$83,'QA checks'!W$64,FALSE),TRUE,"Error")</f>
        <v>#N/A</v>
      </c>
      <c r="X86" s="60" t="e">
        <f>IF(ROUND(VLOOKUP($T86,$N$66:$R$114,R$64,FALSE),0)=VLOOKUP($T86,FIRE0501!$A$4:$I$83,'QA checks'!X$64,FALSE),TRUE,"Error")</f>
        <v>#N/A</v>
      </c>
    </row>
    <row r="87" spans="1:24">
      <c r="A87" s="59" t="s">
        <v>89</v>
      </c>
      <c r="B87">
        <v>49679300</v>
      </c>
      <c r="C87">
        <v>57668100</v>
      </c>
      <c r="D87">
        <v>5066000</v>
      </c>
      <c r="E87">
        <v>2922900</v>
      </c>
      <c r="F87">
        <v>115336300</v>
      </c>
      <c r="H87" t="str">
        <v>2002/03</v>
      </c>
      <c r="I87">
        <v>49679300</v>
      </c>
      <c r="J87">
        <v>57668100</v>
      </c>
      <c r="K87">
        <v>5066000</v>
      </c>
      <c r="L87">
        <v>2922900</v>
      </c>
      <c r="N87" t="s">
        <v>89</v>
      </c>
      <c r="O87" s="60" t="e">
        <f t="shared" si="3"/>
        <v>#N/A</v>
      </c>
      <c r="P87" s="60" t="e">
        <f t="shared" si="3"/>
        <v>#N/A</v>
      </c>
      <c r="Q87" s="60" t="e">
        <f t="shared" si="3"/>
        <v>#N/A</v>
      </c>
      <c r="R87" s="60" t="e">
        <f t="shared" si="3"/>
        <v>#N/A</v>
      </c>
      <c r="T87" t="s">
        <v>89</v>
      </c>
      <c r="U87" s="60" t="e">
        <f>IF(ROUND(VLOOKUP($T87,$N$66:$R$114,O$64,FALSE),0)=VLOOKUP($T87,FIRE0501!$A$4:$I$83,'QA checks'!U$64,FALSE),TRUE,"Error")</f>
        <v>#N/A</v>
      </c>
      <c r="V87" s="60" t="e">
        <f>IF(ROUND(VLOOKUP($T87,$N$66:$R$114,P$64,FALSE),0)=VLOOKUP($T87,FIRE0501!$A$4:$I$83,'QA checks'!V$64,FALSE),TRUE,"Error")</f>
        <v>#N/A</v>
      </c>
      <c r="W87" s="60" t="e">
        <f>IF(ROUND(VLOOKUP($T87,$N$66:$R$114,Q$64,FALSE),0)=VLOOKUP($T87,FIRE0501!$A$4:$I$83,'QA checks'!W$64,FALSE),TRUE,"Error")</f>
        <v>#N/A</v>
      </c>
      <c r="X87" s="60" t="e">
        <f>IF(ROUND(VLOOKUP($T87,$N$66:$R$114,R$64,FALSE),0)=VLOOKUP($T87,FIRE0501!$A$4:$I$83,'QA checks'!X$64,FALSE),TRUE,"Error")</f>
        <v>#N/A</v>
      </c>
    </row>
    <row r="88" spans="1:24">
      <c r="A88" s="59" t="s">
        <v>90</v>
      </c>
      <c r="B88">
        <v>49925500</v>
      </c>
      <c r="C88">
        <v>57931700</v>
      </c>
      <c r="D88">
        <v>5068500</v>
      </c>
      <c r="E88">
        <v>2937700</v>
      </c>
      <c r="F88">
        <v>115863400</v>
      </c>
      <c r="H88" t="str">
        <v>2003/04</v>
      </c>
      <c r="I88">
        <v>49925500</v>
      </c>
      <c r="J88">
        <v>57931700</v>
      </c>
      <c r="K88">
        <v>5068500</v>
      </c>
      <c r="L88">
        <v>2937700</v>
      </c>
      <c r="N88" t="s">
        <v>90</v>
      </c>
      <c r="O88" s="60" t="e">
        <f t="shared" si="3"/>
        <v>#N/A</v>
      </c>
      <c r="P88" s="60" t="e">
        <f t="shared" si="3"/>
        <v>#N/A</v>
      </c>
      <c r="Q88" s="60" t="e">
        <f t="shared" si="3"/>
        <v>#N/A</v>
      </c>
      <c r="R88" s="60" t="e">
        <f t="shared" si="3"/>
        <v>#N/A</v>
      </c>
      <c r="T88" t="s">
        <v>90</v>
      </c>
      <c r="U88" s="60" t="e">
        <f>IF(ROUND(VLOOKUP($T88,$N$66:$R$114,O$64,FALSE),0)=VLOOKUP($T88,FIRE0501!$A$4:$I$83,'QA checks'!U$64,FALSE),TRUE,"Error")</f>
        <v>#N/A</v>
      </c>
      <c r="V88" s="60" t="e">
        <f>IF(ROUND(VLOOKUP($T88,$N$66:$R$114,P$64,FALSE),0)=VLOOKUP($T88,FIRE0501!$A$4:$I$83,'QA checks'!V$64,FALSE),TRUE,"Error")</f>
        <v>#N/A</v>
      </c>
      <c r="W88" s="60" t="e">
        <f>IF(ROUND(VLOOKUP($T88,$N$66:$R$114,Q$64,FALSE),0)=VLOOKUP($T88,FIRE0501!$A$4:$I$83,'QA checks'!W$64,FALSE),TRUE,"Error")</f>
        <v>#N/A</v>
      </c>
      <c r="X88" s="60" t="e">
        <f>IF(ROUND(VLOOKUP($T88,$N$66:$R$114,R$64,FALSE),0)=VLOOKUP($T88,FIRE0501!$A$4:$I$83,'QA checks'!X$64,FALSE),TRUE,"Error")</f>
        <v>#N/A</v>
      </c>
    </row>
    <row r="89" spans="1:24">
      <c r="A89" s="59" t="s">
        <v>91</v>
      </c>
      <c r="B89">
        <v>50194600</v>
      </c>
      <c r="C89">
        <v>58236300</v>
      </c>
      <c r="D89">
        <v>5084300</v>
      </c>
      <c r="E89">
        <v>2957400</v>
      </c>
      <c r="F89">
        <v>116472600</v>
      </c>
      <c r="H89" t="str">
        <v>2004/05</v>
      </c>
      <c r="I89">
        <v>50194600</v>
      </c>
      <c r="J89">
        <v>58236300</v>
      </c>
      <c r="K89">
        <v>5084300</v>
      </c>
      <c r="L89">
        <v>2957400</v>
      </c>
      <c r="N89" t="s">
        <v>91</v>
      </c>
      <c r="O89" s="60" t="e">
        <f t="shared" si="3"/>
        <v>#N/A</v>
      </c>
      <c r="P89" s="60" t="e">
        <f t="shared" si="3"/>
        <v>#N/A</v>
      </c>
      <c r="Q89" s="60" t="e">
        <f t="shared" si="3"/>
        <v>#N/A</v>
      </c>
      <c r="R89" s="60" t="e">
        <f t="shared" si="3"/>
        <v>#N/A</v>
      </c>
      <c r="T89" t="s">
        <v>91</v>
      </c>
      <c r="U89" s="60" t="e">
        <f>IF(ROUND(VLOOKUP($T89,$N$66:$R$114,O$64,FALSE),0)=VLOOKUP($T89,FIRE0501!$A$4:$I$83,'QA checks'!U$64,FALSE),TRUE,"Error")</f>
        <v>#N/A</v>
      </c>
      <c r="V89" s="60" t="e">
        <f>IF(ROUND(VLOOKUP($T89,$N$66:$R$114,P$64,FALSE),0)=VLOOKUP($T89,FIRE0501!$A$4:$I$83,'QA checks'!V$64,FALSE),TRUE,"Error")</f>
        <v>#N/A</v>
      </c>
      <c r="W89" s="60" t="e">
        <f>IF(ROUND(VLOOKUP($T89,$N$66:$R$114,Q$64,FALSE),0)=VLOOKUP($T89,FIRE0501!$A$4:$I$83,'QA checks'!W$64,FALSE),TRUE,"Error")</f>
        <v>#N/A</v>
      </c>
      <c r="X89" s="60" t="e">
        <f>IF(ROUND(VLOOKUP($T89,$N$66:$R$114,R$64,FALSE),0)=VLOOKUP($T89,FIRE0501!$A$4:$I$83,'QA checks'!X$64,FALSE),TRUE,"Error")</f>
        <v>#N/A</v>
      </c>
    </row>
    <row r="90" spans="1:24">
      <c r="A90" s="59" t="s">
        <v>92</v>
      </c>
      <c r="B90">
        <v>50606000</v>
      </c>
      <c r="C90">
        <v>58685500</v>
      </c>
      <c r="D90">
        <v>5110200</v>
      </c>
      <c r="E90">
        <v>2969300</v>
      </c>
      <c r="F90">
        <v>117371000</v>
      </c>
      <c r="H90" t="str">
        <v>2005/06</v>
      </c>
      <c r="I90">
        <v>50606000</v>
      </c>
      <c r="J90">
        <v>58685500</v>
      </c>
      <c r="K90">
        <v>5110200</v>
      </c>
      <c r="L90">
        <v>2969300</v>
      </c>
      <c r="N90" t="s">
        <v>92</v>
      </c>
      <c r="O90" s="60" t="e">
        <f t="shared" si="3"/>
        <v>#N/A</v>
      </c>
      <c r="P90" s="60" t="e">
        <f t="shared" si="3"/>
        <v>#N/A</v>
      </c>
      <c r="Q90" s="60" t="e">
        <f t="shared" si="3"/>
        <v>#N/A</v>
      </c>
      <c r="R90" s="60" t="e">
        <f t="shared" si="3"/>
        <v>#N/A</v>
      </c>
      <c r="T90" t="s">
        <v>92</v>
      </c>
      <c r="U90" s="60" t="e">
        <f>IF(ROUND(VLOOKUP($T90,$N$66:$R$114,O$64,FALSE),0)=VLOOKUP($T90,FIRE0501!$A$4:$I$83,'QA checks'!U$64,FALSE),TRUE,"Error")</f>
        <v>#N/A</v>
      </c>
      <c r="V90" s="60" t="e">
        <f>IF(ROUND(VLOOKUP($T90,$N$66:$R$114,P$64,FALSE),0)=VLOOKUP($T90,FIRE0501!$A$4:$I$83,'QA checks'!V$64,FALSE),TRUE,"Error")</f>
        <v>#N/A</v>
      </c>
      <c r="W90" s="60" t="e">
        <f>IF(ROUND(VLOOKUP($T90,$N$66:$R$114,Q$64,FALSE),0)=VLOOKUP($T90,FIRE0501!$A$4:$I$83,'QA checks'!W$64,FALSE),TRUE,"Error")</f>
        <v>#N/A</v>
      </c>
      <c r="X90" s="60" t="e">
        <f>IF(ROUND(VLOOKUP($T90,$N$66:$R$114,R$64,FALSE),0)=VLOOKUP($T90,FIRE0501!$A$4:$I$83,'QA checks'!X$64,FALSE),TRUE,"Error")</f>
        <v>#N/A</v>
      </c>
    </row>
    <row r="91" spans="1:24">
      <c r="A91" s="59" t="s">
        <v>93</v>
      </c>
      <c r="B91">
        <v>50965200</v>
      </c>
      <c r="C91">
        <v>59083900</v>
      </c>
      <c r="D91">
        <v>5133000</v>
      </c>
      <c r="E91">
        <v>2985700</v>
      </c>
      <c r="F91">
        <v>118167800</v>
      </c>
      <c r="H91" t="str">
        <v>2006/07</v>
      </c>
      <c r="I91">
        <v>50965200</v>
      </c>
      <c r="J91">
        <v>59083900</v>
      </c>
      <c r="K91">
        <v>5133000</v>
      </c>
      <c r="L91">
        <v>2985700</v>
      </c>
      <c r="N91" t="s">
        <v>93</v>
      </c>
      <c r="O91" s="60" t="e">
        <f t="shared" si="3"/>
        <v>#N/A</v>
      </c>
      <c r="P91" s="60" t="e">
        <f t="shared" si="3"/>
        <v>#N/A</v>
      </c>
      <c r="Q91" s="60" t="e">
        <f t="shared" si="3"/>
        <v>#N/A</v>
      </c>
      <c r="R91" s="60" t="e">
        <f t="shared" si="3"/>
        <v>#N/A</v>
      </c>
      <c r="T91" t="s">
        <v>93</v>
      </c>
      <c r="U91" s="60" t="e">
        <f>IF(ROUND(VLOOKUP($T91,$N$66:$R$114,O$64,FALSE),0)=VLOOKUP($T91,FIRE0501!$A$4:$I$83,'QA checks'!U$64,FALSE),TRUE,"Error")</f>
        <v>#N/A</v>
      </c>
      <c r="V91" s="60" t="e">
        <f>IF(ROUND(VLOOKUP($T91,$N$66:$R$114,P$64,FALSE),0)=VLOOKUP($T91,FIRE0501!$A$4:$I$83,'QA checks'!V$64,FALSE),TRUE,"Error")</f>
        <v>#N/A</v>
      </c>
      <c r="W91" s="60" t="e">
        <f>IF(ROUND(VLOOKUP($T91,$N$66:$R$114,Q$64,FALSE),0)=VLOOKUP($T91,FIRE0501!$A$4:$I$83,'QA checks'!W$64,FALSE),TRUE,"Error")</f>
        <v>#N/A</v>
      </c>
      <c r="X91" s="60" t="e">
        <f>IF(ROUND(VLOOKUP($T91,$N$66:$R$114,R$64,FALSE),0)=VLOOKUP($T91,FIRE0501!$A$4:$I$83,'QA checks'!X$64,FALSE),TRUE,"Error")</f>
        <v>#N/A</v>
      </c>
    </row>
    <row r="92" spans="1:24">
      <c r="A92" s="59" t="s">
        <v>94</v>
      </c>
      <c r="B92">
        <v>51381100</v>
      </c>
      <c r="C92">
        <v>59557400</v>
      </c>
      <c r="D92">
        <v>5170000</v>
      </c>
      <c r="E92">
        <v>3006300</v>
      </c>
      <c r="F92">
        <v>119114800</v>
      </c>
      <c r="H92" t="str">
        <v>2007/08</v>
      </c>
      <c r="I92">
        <v>51381100</v>
      </c>
      <c r="J92">
        <v>59557400</v>
      </c>
      <c r="K92">
        <v>5170000</v>
      </c>
      <c r="L92">
        <v>3006300</v>
      </c>
      <c r="N92" t="s">
        <v>94</v>
      </c>
      <c r="O92" s="60" t="e">
        <f t="shared" si="3"/>
        <v>#N/A</v>
      </c>
      <c r="P92" s="60" t="e">
        <f t="shared" si="3"/>
        <v>#N/A</v>
      </c>
      <c r="Q92" s="60" t="e">
        <f t="shared" si="3"/>
        <v>#N/A</v>
      </c>
      <c r="R92" s="60" t="e">
        <f t="shared" si="3"/>
        <v>#N/A</v>
      </c>
      <c r="T92" t="s">
        <v>94</v>
      </c>
      <c r="U92" s="60" t="e">
        <f>IF(ROUND(VLOOKUP($T92,$N$66:$R$114,O$64,FALSE),0)=VLOOKUP($T92,FIRE0501!$A$4:$I$83,'QA checks'!U$64,FALSE),TRUE,"Error")</f>
        <v>#N/A</v>
      </c>
      <c r="V92" s="60" t="e">
        <f>IF(ROUND(VLOOKUP($T92,$N$66:$R$114,P$64,FALSE),0)=VLOOKUP($T92,FIRE0501!$A$4:$I$83,'QA checks'!V$64,FALSE),TRUE,"Error")</f>
        <v>#N/A</v>
      </c>
      <c r="W92" s="60" t="e">
        <f>IF(ROUND(VLOOKUP($T92,$N$66:$R$114,Q$64,FALSE),0)=VLOOKUP($T92,FIRE0501!$A$4:$I$83,'QA checks'!W$64,FALSE),TRUE,"Error")</f>
        <v>#N/A</v>
      </c>
      <c r="X92" s="60" t="e">
        <f>IF(ROUND(VLOOKUP($T92,$N$66:$R$114,R$64,FALSE),0)=VLOOKUP($T92,FIRE0501!$A$4:$I$83,'QA checks'!X$64,FALSE),TRUE,"Error")</f>
        <v>#N/A</v>
      </c>
    </row>
    <row r="93" spans="1:24">
      <c r="A93" s="59" t="s">
        <v>95</v>
      </c>
      <c r="B93">
        <v>51815900</v>
      </c>
      <c r="C93">
        <v>60044600</v>
      </c>
      <c r="D93">
        <v>5202900</v>
      </c>
      <c r="E93">
        <v>3025900</v>
      </c>
      <c r="F93">
        <v>120089300</v>
      </c>
      <c r="H93" t="str">
        <v>2008/09</v>
      </c>
      <c r="I93">
        <v>51815900</v>
      </c>
      <c r="J93">
        <v>60044600</v>
      </c>
      <c r="K93">
        <v>5202900</v>
      </c>
      <c r="L93">
        <v>3025900</v>
      </c>
      <c r="N93" t="s">
        <v>95</v>
      </c>
      <c r="O93" s="60" t="e">
        <f t="shared" si="3"/>
        <v>#N/A</v>
      </c>
      <c r="P93" s="60" t="e">
        <f t="shared" si="3"/>
        <v>#N/A</v>
      </c>
      <c r="Q93" s="60" t="e">
        <f t="shared" si="3"/>
        <v>#N/A</v>
      </c>
      <c r="R93" s="60" t="e">
        <f t="shared" si="3"/>
        <v>#N/A</v>
      </c>
      <c r="T93" t="s">
        <v>95</v>
      </c>
      <c r="U93" s="60" t="e">
        <f>IF(ROUND(VLOOKUP($T93,$N$66:$R$114,O$64,FALSE),0)=VLOOKUP($T93,FIRE0501!$A$4:$I$83,'QA checks'!U$64,FALSE),TRUE,"Error")</f>
        <v>#N/A</v>
      </c>
      <c r="V93" s="60" t="e">
        <f>IF(ROUND(VLOOKUP($T93,$N$66:$R$114,P$64,FALSE),0)=VLOOKUP($T93,FIRE0501!$A$4:$I$83,'QA checks'!V$64,FALSE),TRUE,"Error")</f>
        <v>#N/A</v>
      </c>
      <c r="W93" s="60" t="e">
        <f>IF(ROUND(VLOOKUP($T93,$N$66:$R$114,Q$64,FALSE),0)=VLOOKUP($T93,FIRE0501!$A$4:$I$83,'QA checks'!W$64,FALSE),TRUE,"Error")</f>
        <v>#N/A</v>
      </c>
      <c r="X93" s="60" t="e">
        <f>IF(ROUND(VLOOKUP($T93,$N$66:$R$114,R$64,FALSE),0)=VLOOKUP($T93,FIRE0501!$A$4:$I$83,'QA checks'!X$64,FALSE),TRUE,"Error")</f>
        <v>#N/A</v>
      </c>
    </row>
    <row r="94" spans="1:24">
      <c r="A94" s="59" t="s">
        <v>96</v>
      </c>
      <c r="B94">
        <v>52196400</v>
      </c>
      <c r="C94">
        <v>60467200</v>
      </c>
      <c r="D94">
        <v>5231900</v>
      </c>
      <c r="E94">
        <v>3038900</v>
      </c>
      <c r="F94">
        <v>120934400</v>
      </c>
      <c r="H94" t="str">
        <v>2009/10</v>
      </c>
      <c r="I94">
        <v>52196400</v>
      </c>
      <c r="J94">
        <v>60467200</v>
      </c>
      <c r="K94">
        <v>5231900</v>
      </c>
      <c r="L94">
        <v>3038900</v>
      </c>
      <c r="N94" t="s">
        <v>96</v>
      </c>
      <c r="O94" s="60" t="e">
        <f t="shared" si="3"/>
        <v>#N/A</v>
      </c>
      <c r="P94" s="60" t="e">
        <f t="shared" si="3"/>
        <v>#N/A</v>
      </c>
      <c r="Q94" s="60" t="e">
        <f t="shared" si="3"/>
        <v>#N/A</v>
      </c>
      <c r="R94" s="60" t="e">
        <f t="shared" si="3"/>
        <v>#N/A</v>
      </c>
      <c r="T94" t="s">
        <v>96</v>
      </c>
      <c r="U94" s="60" t="e">
        <f>IF(ROUND(VLOOKUP($T94,$N$66:$R$114,O$64,FALSE),0)=VLOOKUP($T94,FIRE0501!$A$4:$I$83,'QA checks'!U$64,FALSE),TRUE,"Error")</f>
        <v>#N/A</v>
      </c>
      <c r="V94" s="60" t="e">
        <f>IF(ROUND(VLOOKUP($T94,$N$66:$R$114,P$64,FALSE),0)=VLOOKUP($T94,FIRE0501!$A$4:$I$83,'QA checks'!V$64,FALSE),TRUE,"Error")</f>
        <v>#N/A</v>
      </c>
      <c r="W94" s="60" t="e">
        <f>IF(ROUND(VLOOKUP($T94,$N$66:$R$114,Q$64,FALSE),0)=VLOOKUP($T94,FIRE0501!$A$4:$I$83,'QA checks'!W$64,FALSE),TRUE,"Error")</f>
        <v>#N/A</v>
      </c>
      <c r="X94" s="60" t="e">
        <f>IF(ROUND(VLOOKUP($T94,$N$66:$R$114,R$64,FALSE),0)=VLOOKUP($T94,FIRE0501!$A$4:$I$83,'QA checks'!X$64,FALSE),TRUE,"Error")</f>
        <v>#N/A</v>
      </c>
    </row>
    <row r="95" spans="1:24">
      <c r="A95" s="59" t="s">
        <v>46</v>
      </c>
      <c r="B95">
        <v>52642500</v>
      </c>
      <c r="C95">
        <v>60954600</v>
      </c>
      <c r="D95">
        <v>5262200</v>
      </c>
      <c r="E95">
        <v>3050000</v>
      </c>
      <c r="F95">
        <v>121909300</v>
      </c>
      <c r="H95" t="str">
        <v>2010/11</v>
      </c>
      <c r="I95">
        <v>52642500</v>
      </c>
      <c r="J95">
        <v>60954600</v>
      </c>
      <c r="K95">
        <v>5262200</v>
      </c>
      <c r="L95">
        <v>3050000</v>
      </c>
      <c r="N95" t="s">
        <v>46</v>
      </c>
      <c r="O95" s="60" t="e">
        <f t="shared" si="3"/>
        <v>#N/A</v>
      </c>
      <c r="P95" s="60" t="e">
        <f t="shared" si="3"/>
        <v>#N/A</v>
      </c>
      <c r="Q95" s="60" t="e">
        <f t="shared" si="3"/>
        <v>#N/A</v>
      </c>
      <c r="R95" s="60" t="e">
        <f t="shared" si="3"/>
        <v>#N/A</v>
      </c>
      <c r="T95" t="s">
        <v>46</v>
      </c>
      <c r="U95" s="60" t="e">
        <f>IF(ROUND(VLOOKUP($T95,$N$66:$R$114,O$64,FALSE),0)=VLOOKUP($T95,FIRE0501!$A$4:$I$83,'QA checks'!U$64,FALSE),TRUE,"Error")</f>
        <v>#N/A</v>
      </c>
      <c r="V95" s="60" t="e">
        <f>IF(ROUND(VLOOKUP($T95,$N$66:$R$114,P$64,FALSE),0)=VLOOKUP($T95,FIRE0501!$A$4:$I$83,'QA checks'!V$64,FALSE),TRUE,"Error")</f>
        <v>#N/A</v>
      </c>
      <c r="W95" s="60" t="e">
        <f>IF(ROUND(VLOOKUP($T95,$N$66:$R$114,Q$64,FALSE),0)=VLOOKUP($T95,FIRE0501!$A$4:$I$83,'QA checks'!W$64,FALSE),TRUE,"Error")</f>
        <v>#N/A</v>
      </c>
      <c r="X95" s="60" t="e">
        <f>IF(ROUND(VLOOKUP($T95,$N$66:$R$114,R$64,FALSE),0)=VLOOKUP($T95,FIRE0501!$A$4:$I$83,'QA checks'!X$64,FALSE),TRUE,"Error")</f>
        <v>#N/A</v>
      </c>
    </row>
    <row r="96" spans="1:24">
      <c r="A96" s="59" t="s">
        <v>52</v>
      </c>
      <c r="B96">
        <v>53107200</v>
      </c>
      <c r="C96">
        <v>61470800</v>
      </c>
      <c r="D96">
        <v>5299900</v>
      </c>
      <c r="E96">
        <v>3063800</v>
      </c>
      <c r="F96">
        <v>122941700</v>
      </c>
      <c r="H96" t="str">
        <v>2011/12</v>
      </c>
      <c r="I96">
        <v>53107200</v>
      </c>
      <c r="J96">
        <v>61470800</v>
      </c>
      <c r="K96">
        <v>5299900</v>
      </c>
      <c r="L96">
        <v>3063800</v>
      </c>
      <c r="N96" t="s">
        <v>52</v>
      </c>
      <c r="O96" s="60" t="e">
        <f t="shared" si="3"/>
        <v>#N/A</v>
      </c>
      <c r="P96" s="60" t="e">
        <f t="shared" si="3"/>
        <v>#N/A</v>
      </c>
      <c r="Q96" s="60" t="e">
        <f t="shared" si="3"/>
        <v>#N/A</v>
      </c>
      <c r="R96" s="60" t="e">
        <f t="shared" si="3"/>
        <v>#N/A</v>
      </c>
      <c r="T96" t="s">
        <v>52</v>
      </c>
      <c r="U96" s="60" t="e">
        <f>IF(ROUND(VLOOKUP($T96,$N$66:$R$114,O$64,FALSE),0)=VLOOKUP($T96,FIRE0501!$A$4:$I$83,'QA checks'!U$64,FALSE),TRUE,"Error")</f>
        <v>#N/A</v>
      </c>
      <c r="V96" s="60" t="e">
        <f>IF(ROUND(VLOOKUP($T96,$N$66:$R$114,P$64,FALSE),0)=VLOOKUP($T96,FIRE0501!$A$4:$I$83,'QA checks'!V$64,FALSE),TRUE,"Error")</f>
        <v>#N/A</v>
      </c>
      <c r="W96" s="60" t="e">
        <f>IF(ROUND(VLOOKUP($T96,$N$66:$R$114,Q$64,FALSE),0)=VLOOKUP($T96,FIRE0501!$A$4:$I$83,'QA checks'!W$64,FALSE),TRUE,"Error")</f>
        <v>#N/A</v>
      </c>
      <c r="X96" s="60" t="e">
        <f>IF(ROUND(VLOOKUP($T96,$N$66:$R$114,R$64,FALSE),0)=VLOOKUP($T96,FIRE0501!$A$4:$I$83,'QA checks'!X$64,FALSE),TRUE,"Error")</f>
        <v>#N/A</v>
      </c>
    </row>
    <row r="97" spans="1:24">
      <c r="A97" s="59" t="s">
        <v>53</v>
      </c>
      <c r="B97">
        <v>53506800</v>
      </c>
      <c r="C97">
        <v>61885900</v>
      </c>
      <c r="D97">
        <v>5308200</v>
      </c>
      <c r="E97">
        <v>3070900</v>
      </c>
      <c r="F97">
        <v>123771800</v>
      </c>
      <c r="H97" t="str">
        <v>2012/13</v>
      </c>
      <c r="I97">
        <v>53506800</v>
      </c>
      <c r="J97">
        <v>61885900</v>
      </c>
      <c r="K97">
        <v>5308200</v>
      </c>
      <c r="L97">
        <v>3070900</v>
      </c>
      <c r="N97" t="s">
        <v>53</v>
      </c>
      <c r="O97" s="60" t="e">
        <f t="shared" si="3"/>
        <v>#N/A</v>
      </c>
      <c r="P97" s="60" t="e">
        <f t="shared" si="3"/>
        <v>#N/A</v>
      </c>
      <c r="Q97" s="60" t="e">
        <f t="shared" si="3"/>
        <v>#N/A</v>
      </c>
      <c r="R97" s="60" t="e">
        <f t="shared" si="3"/>
        <v>#N/A</v>
      </c>
      <c r="T97" t="s">
        <v>53</v>
      </c>
      <c r="U97" s="60" t="e">
        <f>IF(ROUND(VLOOKUP($T97,$N$66:$R$114,O$64,FALSE),0)=VLOOKUP($T97,FIRE0501!$A$4:$I$83,'QA checks'!U$64,FALSE),TRUE,"Error")</f>
        <v>#N/A</v>
      </c>
      <c r="V97" s="60" t="e">
        <f>IF(ROUND(VLOOKUP($T97,$N$66:$R$114,P$64,FALSE),0)=VLOOKUP($T97,FIRE0501!$A$4:$I$83,'QA checks'!V$64,FALSE),TRUE,"Error")</f>
        <v>#N/A</v>
      </c>
      <c r="W97" s="60" t="e">
        <f>IF(ROUND(VLOOKUP($T97,$N$66:$R$114,Q$64,FALSE),0)=VLOOKUP($T97,FIRE0501!$A$4:$I$83,'QA checks'!W$64,FALSE),TRUE,"Error")</f>
        <v>#N/A</v>
      </c>
      <c r="X97" s="60" t="e">
        <f>IF(ROUND(VLOOKUP($T97,$N$66:$R$114,R$64,FALSE),0)=VLOOKUP($T97,FIRE0501!$A$4:$I$83,'QA checks'!X$64,FALSE),TRUE,"Error")</f>
        <v>#N/A</v>
      </c>
    </row>
    <row r="98" spans="1:24">
      <c r="A98" s="59" t="s">
        <v>54</v>
      </c>
      <c r="B98">
        <v>53918700</v>
      </c>
      <c r="C98">
        <v>62306500</v>
      </c>
      <c r="D98">
        <v>5316800</v>
      </c>
      <c r="E98">
        <v>3071100</v>
      </c>
      <c r="F98">
        <v>124613100</v>
      </c>
      <c r="H98" t="str">
        <v>2013/14</v>
      </c>
      <c r="I98">
        <v>53918700</v>
      </c>
      <c r="J98">
        <v>62306500</v>
      </c>
      <c r="K98">
        <v>5316800</v>
      </c>
      <c r="L98">
        <v>3071100</v>
      </c>
      <c r="N98" t="s">
        <v>54</v>
      </c>
      <c r="O98" s="60" t="e">
        <f t="shared" ref="O98:R114" si="4">1000000*(VLOOKUP($N98,$N$9:$R$58,O$64,FALSE)/VLOOKUP($N98,_xlfn.ANCHORARRAY($H$65),I$64,FALSE))</f>
        <v>#N/A</v>
      </c>
      <c r="P98" s="60" t="e">
        <f t="shared" si="4"/>
        <v>#N/A</v>
      </c>
      <c r="Q98" s="60" t="e">
        <f t="shared" si="4"/>
        <v>#N/A</v>
      </c>
      <c r="R98" s="60" t="e">
        <f t="shared" si="4"/>
        <v>#N/A</v>
      </c>
      <c r="T98" t="s">
        <v>54</v>
      </c>
      <c r="U98" s="60" t="e">
        <f>IF(ROUND(VLOOKUP($T98,$N$66:$R$114,O$64,FALSE),0)=VLOOKUP($T98,FIRE0501!$A$4:$I$83,'QA checks'!U$64,FALSE),TRUE,"Error")</f>
        <v>#N/A</v>
      </c>
      <c r="V98" s="60" t="e">
        <f>IF(ROUND(VLOOKUP($T98,$N$66:$R$114,P$64,FALSE),0)=VLOOKUP($T98,FIRE0501!$A$4:$I$83,'QA checks'!V$64,FALSE),TRUE,"Error")</f>
        <v>#N/A</v>
      </c>
      <c r="W98" s="60" t="e">
        <f>IF(ROUND(VLOOKUP($T98,$N$66:$R$114,Q$64,FALSE),0)=VLOOKUP($T98,FIRE0501!$A$4:$I$83,'QA checks'!W$64,FALSE),TRUE,"Error")</f>
        <v>#N/A</v>
      </c>
      <c r="X98" s="60" t="e">
        <f>IF(ROUND(VLOOKUP($T98,$N$66:$R$114,R$64,FALSE),0)=VLOOKUP($T98,FIRE0501!$A$4:$I$83,'QA checks'!X$64,FALSE),TRUE,"Error")</f>
        <v>#N/A</v>
      </c>
    </row>
    <row r="99" spans="1:24">
      <c r="A99" s="59" t="s">
        <v>55</v>
      </c>
      <c r="B99">
        <v>54370300</v>
      </c>
      <c r="C99">
        <v>62775500</v>
      </c>
      <c r="D99">
        <v>5331400</v>
      </c>
      <c r="E99">
        <v>3073800</v>
      </c>
      <c r="F99">
        <v>125551000</v>
      </c>
      <c r="H99" t="str">
        <v>2014/15</v>
      </c>
      <c r="I99">
        <v>54370300</v>
      </c>
      <c r="J99">
        <v>62775500</v>
      </c>
      <c r="K99">
        <v>5331400</v>
      </c>
      <c r="L99">
        <v>3073800</v>
      </c>
      <c r="N99" t="s">
        <v>55</v>
      </c>
      <c r="O99" s="60" t="e">
        <f t="shared" si="4"/>
        <v>#N/A</v>
      </c>
      <c r="P99" s="60" t="e">
        <f t="shared" si="4"/>
        <v>#N/A</v>
      </c>
      <c r="Q99" s="60" t="e">
        <f t="shared" si="4"/>
        <v>#N/A</v>
      </c>
      <c r="R99" s="60" t="e">
        <f t="shared" si="4"/>
        <v>#N/A</v>
      </c>
      <c r="T99" t="s">
        <v>55</v>
      </c>
      <c r="U99" s="60" t="e">
        <f>IF(ROUND(VLOOKUP($T99,$N$66:$R$114,O$64,FALSE),0)=VLOOKUP($T99,FIRE0501!$A$4:$I$83,'QA checks'!U$64,FALSE),TRUE,"Error")</f>
        <v>#N/A</v>
      </c>
      <c r="V99" s="60" t="e">
        <f>IF(ROUND(VLOOKUP($T99,$N$66:$R$114,P$64,FALSE),0)=VLOOKUP($T99,FIRE0501!$A$4:$I$83,'QA checks'!V$64,FALSE),TRUE,"Error")</f>
        <v>#N/A</v>
      </c>
      <c r="W99" s="60" t="e">
        <f>IF(ROUND(VLOOKUP($T99,$N$66:$R$114,Q$64,FALSE),0)=VLOOKUP($T99,FIRE0501!$A$4:$I$83,'QA checks'!W$64,FALSE),TRUE,"Error")</f>
        <v>#N/A</v>
      </c>
      <c r="X99" s="60" t="e">
        <f>IF(ROUND(VLOOKUP($T99,$N$66:$R$114,R$64,FALSE),0)=VLOOKUP($T99,FIRE0501!$A$4:$I$83,'QA checks'!X$64,FALSE),TRUE,"Error")</f>
        <v>#N/A</v>
      </c>
    </row>
    <row r="100" spans="1:24">
      <c r="A100" s="59" t="s">
        <v>56</v>
      </c>
      <c r="B100">
        <v>54808700</v>
      </c>
      <c r="C100">
        <v>63232000</v>
      </c>
      <c r="D100">
        <v>5350600</v>
      </c>
      <c r="E100">
        <v>3072700</v>
      </c>
      <c r="F100">
        <v>126464000</v>
      </c>
      <c r="H100" t="str">
        <v>2015/16</v>
      </c>
      <c r="I100">
        <v>54808700</v>
      </c>
      <c r="J100">
        <v>63232000</v>
      </c>
      <c r="K100">
        <v>5350600</v>
      </c>
      <c r="L100">
        <v>3072700</v>
      </c>
      <c r="N100" t="s">
        <v>56</v>
      </c>
      <c r="O100" s="60" t="e">
        <f t="shared" si="4"/>
        <v>#N/A</v>
      </c>
      <c r="P100" s="60" t="e">
        <f t="shared" si="4"/>
        <v>#N/A</v>
      </c>
      <c r="Q100" s="60" t="e">
        <f t="shared" si="4"/>
        <v>#N/A</v>
      </c>
      <c r="R100" s="60" t="e">
        <f t="shared" si="4"/>
        <v>#N/A</v>
      </c>
      <c r="T100" t="s">
        <v>56</v>
      </c>
      <c r="U100" s="60" t="e">
        <f>IF(ROUND(VLOOKUP($T100,$N$66:$R$114,O$64,FALSE),0)=VLOOKUP($T100,FIRE0501!$A$4:$I$83,'QA checks'!U$64,FALSE),TRUE,"Error")</f>
        <v>#N/A</v>
      </c>
      <c r="V100" s="60" t="e">
        <f>IF(ROUND(VLOOKUP($T100,$N$66:$R$114,P$64,FALSE),0)=VLOOKUP($T100,FIRE0501!$A$4:$I$83,'QA checks'!V$64,FALSE),TRUE,"Error")</f>
        <v>#N/A</v>
      </c>
      <c r="W100" s="60" t="e">
        <f>IF(ROUND(VLOOKUP($T100,$N$66:$R$114,Q$64,FALSE),0)=VLOOKUP($T100,FIRE0501!$A$4:$I$83,'QA checks'!W$64,FALSE),TRUE,"Error")</f>
        <v>#N/A</v>
      </c>
      <c r="X100" s="60" t="e">
        <f>IF(ROUND(VLOOKUP($T100,$N$66:$R$114,R$64,FALSE),0)=VLOOKUP($T100,FIRE0501!$A$4:$I$83,'QA checks'!X$64,FALSE),TRUE,"Error")</f>
        <v>#N/A</v>
      </c>
    </row>
    <row r="101" spans="1:24">
      <c r="A101" s="59" t="s">
        <v>57</v>
      </c>
      <c r="B101">
        <v>55289000</v>
      </c>
      <c r="C101">
        <v>63739800</v>
      </c>
      <c r="D101">
        <v>5373600</v>
      </c>
      <c r="E101">
        <v>3077200</v>
      </c>
      <c r="F101">
        <v>127479600</v>
      </c>
      <c r="H101" t="str">
        <v>2016/17</v>
      </c>
      <c r="I101">
        <v>55289000</v>
      </c>
      <c r="J101">
        <v>63739800</v>
      </c>
      <c r="K101">
        <v>5373600</v>
      </c>
      <c r="L101">
        <v>3077200</v>
      </c>
      <c r="N101" t="s">
        <v>57</v>
      </c>
      <c r="O101" s="60" t="e">
        <f t="shared" si="4"/>
        <v>#N/A</v>
      </c>
      <c r="P101" s="60" t="e">
        <f t="shared" si="4"/>
        <v>#N/A</v>
      </c>
      <c r="Q101" s="60" t="e">
        <f t="shared" si="4"/>
        <v>#N/A</v>
      </c>
      <c r="R101" s="60" t="e">
        <f t="shared" si="4"/>
        <v>#N/A</v>
      </c>
      <c r="T101" t="s">
        <v>57</v>
      </c>
      <c r="U101" s="60" t="e">
        <f>IF(ROUND(VLOOKUP($T101,$N$66:$R$114,O$64,FALSE),0)=VLOOKUP($T101,FIRE0501!$A$4:$I$83,'QA checks'!U$64,FALSE),TRUE,"Error")</f>
        <v>#N/A</v>
      </c>
      <c r="V101" s="60" t="e">
        <f>IF(ROUND(VLOOKUP($T101,$N$66:$R$114,P$64,FALSE),0)=VLOOKUP($T101,FIRE0501!$A$4:$I$83,'QA checks'!V$64,FALSE),TRUE,"Error")</f>
        <v>#N/A</v>
      </c>
      <c r="W101" s="60" t="e">
        <f>IF(ROUND(VLOOKUP($T101,$N$66:$R$114,Q$64,FALSE),0)=VLOOKUP($T101,FIRE0501!$A$4:$I$83,'QA checks'!W$64,FALSE),TRUE,"Error")</f>
        <v>#N/A</v>
      </c>
      <c r="X101" s="60" t="e">
        <f>IF(ROUND(VLOOKUP($T101,$N$66:$R$114,R$64,FALSE),0)=VLOOKUP($T101,FIRE0501!$A$4:$I$83,'QA checks'!X$64,FALSE),TRUE,"Error")</f>
        <v>#N/A</v>
      </c>
    </row>
    <row r="102" spans="1:24">
      <c r="A102" s="59" t="s">
        <v>58</v>
      </c>
      <c r="B102">
        <v>55619500</v>
      </c>
      <c r="C102">
        <v>64089100</v>
      </c>
      <c r="D102">
        <v>5388200</v>
      </c>
      <c r="E102">
        <v>3081400</v>
      </c>
      <c r="F102">
        <v>128178200</v>
      </c>
      <c r="H102" t="str">
        <v>2017/18</v>
      </c>
      <c r="I102">
        <v>55619500</v>
      </c>
      <c r="J102">
        <v>64089100</v>
      </c>
      <c r="K102">
        <v>5388200</v>
      </c>
      <c r="L102">
        <v>3081400</v>
      </c>
      <c r="N102" t="s">
        <v>58</v>
      </c>
      <c r="O102" s="60" t="e">
        <f t="shared" si="4"/>
        <v>#N/A</v>
      </c>
      <c r="P102" s="60" t="e">
        <f t="shared" si="4"/>
        <v>#N/A</v>
      </c>
      <c r="Q102" s="60" t="e">
        <f t="shared" si="4"/>
        <v>#N/A</v>
      </c>
      <c r="R102" s="60" t="e">
        <f t="shared" si="4"/>
        <v>#N/A</v>
      </c>
      <c r="T102" t="s">
        <v>58</v>
      </c>
      <c r="U102" s="60" t="e">
        <f>IF(ROUND(VLOOKUP($T102,$N$66:$R$114,O$64,FALSE),0)=VLOOKUP($T102,FIRE0501!$A$4:$I$83,'QA checks'!U$64,FALSE),TRUE,"Error")</f>
        <v>#N/A</v>
      </c>
      <c r="V102" s="60" t="e">
        <f>IF(ROUND(VLOOKUP($T102,$N$66:$R$114,P$64,FALSE),0)=VLOOKUP($T102,FIRE0501!$A$4:$I$83,'QA checks'!V$64,FALSE),TRUE,"Error")</f>
        <v>#N/A</v>
      </c>
      <c r="W102" s="60" t="e">
        <f>IF(ROUND(VLOOKUP($T102,$N$66:$R$114,Q$64,FALSE),0)=VLOOKUP($T102,FIRE0501!$A$4:$I$83,'QA checks'!W$64,FALSE),TRUE,"Error")</f>
        <v>#N/A</v>
      </c>
      <c r="X102" s="60" t="e">
        <f>IF(ROUND(VLOOKUP($T102,$N$66:$R$114,R$64,FALSE),0)=VLOOKUP($T102,FIRE0501!$A$4:$I$83,'QA checks'!X$64,FALSE),TRUE,"Error")</f>
        <v>#N/A</v>
      </c>
    </row>
    <row r="103" spans="1:24">
      <c r="A103" s="59" t="s">
        <v>59</v>
      </c>
      <c r="B103">
        <v>55924500</v>
      </c>
      <c r="C103">
        <v>64400500</v>
      </c>
      <c r="D103">
        <v>5392100</v>
      </c>
      <c r="E103">
        <v>3083800</v>
      </c>
      <c r="F103">
        <v>128800900</v>
      </c>
      <c r="H103" t="str">
        <v>2018/19</v>
      </c>
      <c r="I103">
        <v>55924500</v>
      </c>
      <c r="J103">
        <v>64400500</v>
      </c>
      <c r="K103">
        <v>5392100</v>
      </c>
      <c r="L103">
        <v>3083800</v>
      </c>
      <c r="N103" t="s">
        <v>59</v>
      </c>
      <c r="O103" s="60" t="e">
        <f t="shared" si="4"/>
        <v>#N/A</v>
      </c>
      <c r="P103" s="60" t="e">
        <f t="shared" si="4"/>
        <v>#N/A</v>
      </c>
      <c r="Q103" s="60" t="e">
        <f t="shared" si="4"/>
        <v>#N/A</v>
      </c>
      <c r="R103" s="60" t="e">
        <f t="shared" si="4"/>
        <v>#N/A</v>
      </c>
      <c r="T103" t="s">
        <v>59</v>
      </c>
      <c r="U103" s="60" t="e">
        <f>IF(ROUND(VLOOKUP($T103,$N$66:$R$114,O$64,FALSE),0)=VLOOKUP($T103,FIRE0501!$A$4:$I$83,'QA checks'!U$64,FALSE),TRUE,"Error")</f>
        <v>#N/A</v>
      </c>
      <c r="V103" s="60" t="e">
        <f>IF(ROUND(VLOOKUP($T103,$N$66:$R$114,P$64,FALSE),0)=VLOOKUP($T103,FIRE0501!$A$4:$I$83,'QA checks'!V$64,FALSE),TRUE,"Error")</f>
        <v>#N/A</v>
      </c>
      <c r="W103" s="60" t="e">
        <f>IF(ROUND(VLOOKUP($T103,$N$66:$R$114,Q$64,FALSE),0)=VLOOKUP($T103,FIRE0501!$A$4:$I$83,'QA checks'!W$64,FALSE),TRUE,"Error")</f>
        <v>#N/A</v>
      </c>
      <c r="X103" s="60" t="e">
        <f>IF(ROUND(VLOOKUP($T103,$N$66:$R$114,R$64,FALSE),0)=VLOOKUP($T103,FIRE0501!$A$4:$I$83,'QA checks'!X$64,FALSE),TRUE,"Error")</f>
        <v>#N/A</v>
      </c>
    </row>
    <row r="104" spans="1:24">
      <c r="A104" s="59" t="s">
        <v>60</v>
      </c>
      <c r="B104">
        <v>56230100</v>
      </c>
      <c r="C104">
        <v>64729000</v>
      </c>
      <c r="D104">
        <v>5411200</v>
      </c>
      <c r="E104">
        <v>3087700</v>
      </c>
      <c r="F104">
        <v>129458000</v>
      </c>
      <c r="H104" t="str">
        <v>2019/20</v>
      </c>
      <c r="I104">
        <v>56230100</v>
      </c>
      <c r="J104">
        <v>64729000</v>
      </c>
      <c r="K104">
        <v>5411200</v>
      </c>
      <c r="L104">
        <v>3087700</v>
      </c>
      <c r="N104" t="s">
        <v>60</v>
      </c>
      <c r="O104" s="60" t="e">
        <f t="shared" si="4"/>
        <v>#N/A</v>
      </c>
      <c r="P104" s="60" t="e">
        <f t="shared" si="4"/>
        <v>#N/A</v>
      </c>
      <c r="Q104" s="60" t="e">
        <f t="shared" si="4"/>
        <v>#N/A</v>
      </c>
      <c r="R104" s="60" t="e">
        <f t="shared" si="4"/>
        <v>#N/A</v>
      </c>
      <c r="T104" t="s">
        <v>60</v>
      </c>
      <c r="U104" s="60" t="e">
        <f>IF(ROUND(VLOOKUP($T104,$N$66:$R$114,O$64,FALSE),0)=VLOOKUP($T104,FIRE0501!$A$4:$I$83,'QA checks'!U$64,FALSE),TRUE,"Error")</f>
        <v>#N/A</v>
      </c>
      <c r="V104" s="60" t="e">
        <f>IF(ROUND(VLOOKUP($T104,$N$66:$R$114,P$64,FALSE),0)=VLOOKUP($T104,FIRE0501!$A$4:$I$83,'QA checks'!V$64,FALSE),TRUE,"Error")</f>
        <v>#N/A</v>
      </c>
      <c r="W104" s="60" t="e">
        <f>IF(ROUND(VLOOKUP($T104,$N$66:$R$114,Q$64,FALSE),0)=VLOOKUP($T104,FIRE0501!$A$4:$I$83,'QA checks'!W$64,FALSE),TRUE,"Error")</f>
        <v>#N/A</v>
      </c>
      <c r="X104" s="60" t="e">
        <f>IF(ROUND(VLOOKUP($T104,$N$66:$R$114,R$64,FALSE),0)=VLOOKUP($T104,FIRE0501!$A$4:$I$83,'QA checks'!X$64,FALSE),TRUE,"Error")</f>
        <v>#N/A</v>
      </c>
    </row>
    <row r="105" spans="1:24">
      <c r="A105" s="59" t="s">
        <v>61</v>
      </c>
      <c r="B105">
        <v>56326000</v>
      </c>
      <c r="C105">
        <v>64839300</v>
      </c>
      <c r="D105">
        <v>5408900</v>
      </c>
      <c r="E105">
        <v>3104500</v>
      </c>
      <c r="F105">
        <v>129678700</v>
      </c>
      <c r="H105" t="str">
        <v>2020/21</v>
      </c>
      <c r="I105">
        <v>56326000</v>
      </c>
      <c r="J105">
        <v>64839300</v>
      </c>
      <c r="K105">
        <v>5408900</v>
      </c>
      <c r="L105">
        <v>3104500</v>
      </c>
      <c r="N105" t="s">
        <v>61</v>
      </c>
      <c r="O105" s="60" t="e">
        <f t="shared" si="4"/>
        <v>#N/A</v>
      </c>
      <c r="P105" s="60" t="e">
        <f t="shared" si="4"/>
        <v>#N/A</v>
      </c>
      <c r="Q105" s="60" t="e">
        <f t="shared" si="4"/>
        <v>#N/A</v>
      </c>
      <c r="R105" s="60" t="e">
        <f t="shared" si="4"/>
        <v>#N/A</v>
      </c>
      <c r="T105" t="s">
        <v>61</v>
      </c>
      <c r="U105" s="60" t="e">
        <f>IF(ROUND(VLOOKUP($T105,$N$66:$R$114,O$64,FALSE),0)=VLOOKUP($T105,FIRE0501!$A$4:$I$83,'QA checks'!U$64,FALSE),TRUE,"Error")</f>
        <v>#N/A</v>
      </c>
      <c r="V105" s="60" t="e">
        <f>IF(ROUND(VLOOKUP($T105,$N$66:$R$114,P$64,FALSE),0)=VLOOKUP($T105,FIRE0501!$A$4:$I$83,'QA checks'!V$64,FALSE),TRUE,"Error")</f>
        <v>#N/A</v>
      </c>
      <c r="W105" s="60" t="e">
        <f>IF(ROUND(VLOOKUP($T105,$N$66:$R$114,Q$64,FALSE),0)=VLOOKUP($T105,FIRE0501!$A$4:$I$83,'QA checks'!W$64,FALSE),TRUE,"Error")</f>
        <v>#N/A</v>
      </c>
      <c r="X105" s="60" t="e">
        <f>IF(ROUND(VLOOKUP($T105,$N$66:$R$114,R$64,FALSE),0)=VLOOKUP($T105,FIRE0501!$A$4:$I$83,'QA checks'!X$64,FALSE),TRUE,"Error")</f>
        <v>#N/A</v>
      </c>
    </row>
    <row r="106" spans="1:24">
      <c r="A106" s="59" t="s">
        <v>62</v>
      </c>
      <c r="B106">
        <v>56554900</v>
      </c>
      <c r="C106">
        <v>65073400</v>
      </c>
      <c r="D106">
        <v>5412900</v>
      </c>
      <c r="E106">
        <v>3105600</v>
      </c>
      <c r="F106">
        <v>130146800</v>
      </c>
      <c r="H106" t="str">
        <v>2021/22</v>
      </c>
      <c r="I106">
        <v>56554900</v>
      </c>
      <c r="J106">
        <v>65073400</v>
      </c>
      <c r="K106">
        <v>5412900</v>
      </c>
      <c r="L106">
        <v>3105600</v>
      </c>
      <c r="N106" t="s">
        <v>62</v>
      </c>
      <c r="O106" s="60" t="e">
        <f t="shared" si="4"/>
        <v>#N/A</v>
      </c>
      <c r="P106" s="60" t="e">
        <f t="shared" si="4"/>
        <v>#N/A</v>
      </c>
      <c r="Q106" s="60" t="e">
        <f t="shared" si="4"/>
        <v>#N/A</v>
      </c>
      <c r="R106" s="60" t="e">
        <f t="shared" si="4"/>
        <v>#N/A</v>
      </c>
      <c r="T106" t="s">
        <v>62</v>
      </c>
      <c r="U106" s="60" t="e">
        <f>IF(ROUND(VLOOKUP($T106,$N$66:$R$114,O$64,FALSE),0)=VLOOKUP($T106,FIRE0501!$A$4:$I$83,'QA checks'!U$64,FALSE),TRUE,"Error")</f>
        <v>#N/A</v>
      </c>
      <c r="V106" s="60" t="e">
        <f>IF(ROUND(VLOOKUP($T106,$N$66:$R$114,P$64,FALSE),0)=VLOOKUP($T106,FIRE0501!$A$4:$I$83,'QA checks'!V$64,FALSE),TRUE,"Error")</f>
        <v>#N/A</v>
      </c>
      <c r="W106" s="60" t="e">
        <f>IF(ROUND(VLOOKUP($T106,$N$66:$R$114,Q$64,FALSE),0)=VLOOKUP($T106,FIRE0501!$A$4:$I$83,'QA checks'!W$64,FALSE),TRUE,"Error")</f>
        <v>#N/A</v>
      </c>
      <c r="X106" s="60" t="e">
        <f>IF(ROUND(VLOOKUP($T106,$N$66:$R$114,R$64,FALSE),0)=VLOOKUP($T106,FIRE0501!$A$4:$I$83,'QA checks'!X$64,FALSE),TRUE,"Error")</f>
        <v>#N/A</v>
      </c>
    </row>
    <row r="107" spans="1:24">
      <c r="A107" s="59" t="s">
        <v>63</v>
      </c>
      <c r="B107">
        <v>57144400</v>
      </c>
      <c r="C107">
        <v>65725600</v>
      </c>
      <c r="D107">
        <v>5447000</v>
      </c>
      <c r="E107">
        <v>3134200</v>
      </c>
      <c r="F107">
        <v>131451200</v>
      </c>
      <c r="H107" t="str">
        <v>2022/23</v>
      </c>
      <c r="I107">
        <v>57144400</v>
      </c>
      <c r="J107">
        <v>65725600</v>
      </c>
      <c r="K107">
        <v>5447000</v>
      </c>
      <c r="L107">
        <v>3134200</v>
      </c>
      <c r="N107" t="s">
        <v>63</v>
      </c>
      <c r="O107" s="60" t="e">
        <f t="shared" si="4"/>
        <v>#N/A</v>
      </c>
      <c r="P107" s="60" t="e">
        <f t="shared" si="4"/>
        <v>#N/A</v>
      </c>
      <c r="Q107" s="60" t="e">
        <f t="shared" si="4"/>
        <v>#N/A</v>
      </c>
      <c r="R107" s="60" t="e">
        <f t="shared" si="4"/>
        <v>#N/A</v>
      </c>
      <c r="T107" t="s">
        <v>63</v>
      </c>
      <c r="U107" s="60" t="e">
        <f>IF(ROUND(VLOOKUP($T107,$N$66:$R$114,O$64,FALSE),0)=VLOOKUP($T107,FIRE0501!$A$4:$I$83,'QA checks'!U$64,FALSE),TRUE,"Error")</f>
        <v>#N/A</v>
      </c>
      <c r="V107" s="60" t="e">
        <f>IF(ROUND(VLOOKUP($T107,$N$66:$R$114,P$64,FALSE),0)=VLOOKUP($T107,FIRE0501!$A$4:$I$83,'QA checks'!V$64,FALSE),TRUE,"Error")</f>
        <v>#N/A</v>
      </c>
      <c r="W107" s="60" t="e">
        <f>IF(ROUND(VLOOKUP($T107,$N$66:$R$114,Q$64,FALSE),0)=VLOOKUP($T107,FIRE0501!$A$4:$I$83,'QA checks'!W$64,FALSE),TRUE,"Error")</f>
        <v>#N/A</v>
      </c>
      <c r="X107" s="60" t="e">
        <f>IF(ROUND(VLOOKUP($T107,$N$66:$R$114,R$64,FALSE),0)=VLOOKUP($T107,FIRE0501!$A$4:$I$83,'QA checks'!X$64,FALSE),TRUE,"Error")</f>
        <v>#N/A</v>
      </c>
    </row>
    <row r="108" spans="1:24">
      <c r="A108" s="59" t="s">
        <v>64</v>
      </c>
      <c r="B108">
        <v>57932500</v>
      </c>
      <c r="C108">
        <v>66605800</v>
      </c>
      <c r="D108">
        <v>5506000</v>
      </c>
      <c r="E108">
        <v>3167300</v>
      </c>
      <c r="F108">
        <v>133211600</v>
      </c>
      <c r="H108" t="str">
        <v>2023/24</v>
      </c>
      <c r="I108">
        <v>57932500</v>
      </c>
      <c r="J108">
        <v>66605800</v>
      </c>
      <c r="K108">
        <v>5506000</v>
      </c>
      <c r="L108">
        <v>3167300</v>
      </c>
      <c r="N108" t="s">
        <v>64</v>
      </c>
      <c r="O108" s="60" t="e">
        <f t="shared" si="4"/>
        <v>#N/A</v>
      </c>
      <c r="P108" s="60" t="e">
        <f t="shared" si="4"/>
        <v>#N/A</v>
      </c>
      <c r="Q108" s="60" t="e">
        <f t="shared" si="4"/>
        <v>#N/A</v>
      </c>
      <c r="R108" s="60" t="e">
        <f t="shared" si="4"/>
        <v>#N/A</v>
      </c>
      <c r="T108" t="s">
        <v>64</v>
      </c>
      <c r="U108" s="60" t="e">
        <f>IF(ROUND(VLOOKUP($T108,$N$66:$R$114,O$64,FALSE),0)=VLOOKUP($T108,FIRE0501!$A$4:$I$83,'QA checks'!U$64,FALSE),TRUE,"Error")</f>
        <v>#N/A</v>
      </c>
      <c r="V108" s="60" t="e">
        <f>IF(ROUND(VLOOKUP($T108,$N$66:$R$114,P$64,FALSE),0)=VLOOKUP($T108,FIRE0501!$A$4:$I$83,'QA checks'!V$64,FALSE),TRUE,"Error")</f>
        <v>#N/A</v>
      </c>
      <c r="W108" s="60" t="e">
        <f>IF(ROUND(VLOOKUP($T108,$N$66:$R$114,Q$64,FALSE),0)=VLOOKUP($T108,FIRE0501!$A$4:$I$83,'QA checks'!W$64,FALSE),TRUE,"Error")</f>
        <v>#N/A</v>
      </c>
      <c r="X108" s="60" t="e">
        <f>IF(ROUND(VLOOKUP($T108,$N$66:$R$114,R$64,FALSE),0)=VLOOKUP($T108,FIRE0501!$A$4:$I$83,'QA checks'!X$64,FALSE),TRUE,"Error")</f>
        <v>#N/A</v>
      </c>
    </row>
    <row r="109" spans="1:24">
      <c r="A109" s="59" t="s">
        <v>157</v>
      </c>
      <c r="B109">
        <v>2185980800</v>
      </c>
      <c r="C109">
        <v>2536500700</v>
      </c>
      <c r="D109">
        <v>223402100</v>
      </c>
      <c r="E109">
        <v>127118300</v>
      </c>
      <c r="F109">
        <v>5073001900</v>
      </c>
      <c r="H109" t="str">
        <v>Grand Total</v>
      </c>
      <c r="I109">
        <v>2185980800</v>
      </c>
      <c r="J109">
        <v>2536500700</v>
      </c>
      <c r="K109">
        <v>223402100</v>
      </c>
      <c r="L109">
        <v>127118300</v>
      </c>
      <c r="N109" t="s">
        <v>65</v>
      </c>
      <c r="O109" s="60" t="e">
        <f t="shared" si="4"/>
        <v>#N/A</v>
      </c>
      <c r="P109" s="60" t="e">
        <f t="shared" si="4"/>
        <v>#N/A</v>
      </c>
      <c r="Q109" s="60" t="e">
        <f t="shared" si="4"/>
        <v>#N/A</v>
      </c>
      <c r="R109" s="60" t="e">
        <f t="shared" si="4"/>
        <v>#N/A</v>
      </c>
      <c r="T109" t="s">
        <v>65</v>
      </c>
      <c r="U109" s="60" t="e">
        <f>IF(ROUND(VLOOKUP($T109,$N$66:$R$114,O$64,FALSE),0)=VLOOKUP($T109,FIRE0501!$A$4:$I$83,'QA checks'!U$64,FALSE),TRUE,"Error")</f>
        <v>#N/A</v>
      </c>
      <c r="V109" s="60" t="e">
        <f>IF(ROUND(VLOOKUP($T109,$N$66:$R$114,P$64,FALSE),0)=VLOOKUP($T109,FIRE0501!$A$4:$I$83,'QA checks'!V$64,FALSE),TRUE,"Error")</f>
        <v>#N/A</v>
      </c>
      <c r="W109" s="60" t="e">
        <f>IF(ROUND(VLOOKUP($T109,$N$66:$R$114,Q$64,FALSE),0)=VLOOKUP($T109,FIRE0501!$A$4:$I$83,'QA checks'!W$64,FALSE),TRUE,"Error")</f>
        <v>#N/A</v>
      </c>
      <c r="X109" s="60" t="e">
        <f>IF(ROUND(VLOOKUP($T109,$N$66:$R$114,R$64,FALSE),0)=VLOOKUP($T109,FIRE0501!$A$4:$I$83,'QA checks'!X$64,FALSE),TRUE,"Error")</f>
        <v>#N/A</v>
      </c>
    </row>
    <row r="110" spans="1:24">
      <c r="H110">
        <v>0</v>
      </c>
      <c r="I110">
        <v>0</v>
      </c>
      <c r="J110">
        <v>0</v>
      </c>
      <c r="K110">
        <v>0</v>
      </c>
      <c r="L110">
        <v>0</v>
      </c>
      <c r="N110" t="s">
        <v>20</v>
      </c>
      <c r="O110" s="60" t="e">
        <f t="shared" si="4"/>
        <v>#N/A</v>
      </c>
      <c r="P110" s="60" t="e">
        <f t="shared" si="4"/>
        <v>#N/A</v>
      </c>
      <c r="Q110" s="60" t="e">
        <f t="shared" si="4"/>
        <v>#N/A</v>
      </c>
      <c r="R110" s="60" t="e">
        <f t="shared" si="4"/>
        <v>#N/A</v>
      </c>
      <c r="T110" t="s">
        <v>20</v>
      </c>
      <c r="U110" s="60" t="e">
        <f>IF(ROUND(VLOOKUP($T110,$N$66:$R$114,O$64,FALSE),0)=VLOOKUP($T110,FIRE0501!$A$4:$I$83,'QA checks'!U$64,FALSE),TRUE,"Error")</f>
        <v>#N/A</v>
      </c>
      <c r="V110" s="60" t="e">
        <f>IF(ROUND(VLOOKUP($T110,$N$66:$R$114,P$64,FALSE),0)=VLOOKUP($T110,FIRE0501!$A$4:$I$83,'QA checks'!V$64,FALSE),TRUE,"Error")</f>
        <v>#N/A</v>
      </c>
      <c r="W110" s="60" t="e">
        <f>IF(ROUND(VLOOKUP($T110,$N$66:$R$114,Q$64,FALSE),0)=VLOOKUP($T110,FIRE0501!$A$4:$I$83,'QA checks'!W$64,FALSE),TRUE,"Error")</f>
        <v>#N/A</v>
      </c>
      <c r="X110" s="60" t="e">
        <f>IF(ROUND(VLOOKUP($T110,$N$66:$R$114,R$64,FALSE),0)=VLOOKUP($T110,FIRE0501!$A$4:$I$83,'QA checks'!X$64,FALSE),TRUE,"Error")</f>
        <v>#N/A</v>
      </c>
    </row>
    <row r="111" spans="1:24">
      <c r="H111">
        <v>0</v>
      </c>
      <c r="I111">
        <v>0</v>
      </c>
      <c r="J111">
        <v>0</v>
      </c>
      <c r="K111">
        <v>0</v>
      </c>
      <c r="L111">
        <v>0</v>
      </c>
      <c r="N111" t="s">
        <v>161</v>
      </c>
      <c r="O111" s="60" t="e">
        <f t="shared" si="4"/>
        <v>#N/A</v>
      </c>
      <c r="P111" s="60" t="e">
        <f t="shared" si="4"/>
        <v>#N/A</v>
      </c>
      <c r="Q111" s="60" t="e">
        <f t="shared" si="4"/>
        <v>#N/A</v>
      </c>
      <c r="R111" s="60" t="e">
        <f t="shared" si="4"/>
        <v>#N/A</v>
      </c>
      <c r="T111" t="s">
        <v>161</v>
      </c>
      <c r="U111" s="60" t="e">
        <f>IF(ROUND(VLOOKUP($T111,$N$66:$R$114,O$64,FALSE),0)=VLOOKUP($T111,FIRE0501!$A$4:$I$83,'QA checks'!U$64,FALSE),TRUE,"Error")</f>
        <v>#N/A</v>
      </c>
      <c r="V111" s="60" t="e">
        <f>IF(ROUND(VLOOKUP($T111,$N$66:$R$114,P$64,FALSE),0)=VLOOKUP($T111,FIRE0501!$A$4:$I$83,'QA checks'!V$64,FALSE),TRUE,"Error")</f>
        <v>#N/A</v>
      </c>
      <c r="W111" s="60" t="e">
        <f>IF(ROUND(VLOOKUP($T111,$N$66:$R$114,Q$64,FALSE),0)=VLOOKUP($T111,FIRE0501!$A$4:$I$83,'QA checks'!W$64,FALSE),TRUE,"Error")</f>
        <v>#N/A</v>
      </c>
      <c r="X111" s="60" t="e">
        <f>IF(ROUND(VLOOKUP($T111,$N$66:$R$114,R$64,FALSE),0)=VLOOKUP($T111,FIRE0501!$A$4:$I$83,'QA checks'!X$64,FALSE),TRUE,"Error")</f>
        <v>#N/A</v>
      </c>
    </row>
    <row r="112" spans="1:24">
      <c r="H112">
        <v>0</v>
      </c>
      <c r="I112">
        <v>0</v>
      </c>
      <c r="J112">
        <v>0</v>
      </c>
      <c r="K112">
        <v>0</v>
      </c>
      <c r="L112">
        <v>0</v>
      </c>
      <c r="N112" t="s">
        <v>162</v>
      </c>
      <c r="O112" s="60" t="e">
        <f t="shared" si="4"/>
        <v>#N/A</v>
      </c>
      <c r="P112" s="60" t="e">
        <f t="shared" si="4"/>
        <v>#N/A</v>
      </c>
      <c r="Q112" s="60" t="e">
        <f t="shared" si="4"/>
        <v>#N/A</v>
      </c>
      <c r="R112" s="60" t="e">
        <f t="shared" si="4"/>
        <v>#N/A</v>
      </c>
      <c r="T112" t="s">
        <v>162</v>
      </c>
      <c r="U112" s="60" t="e">
        <f>IF(ROUND(VLOOKUP($T112,$N$66:$R$114,O$64,FALSE),0)=VLOOKUP($T112,FIRE0501!$A$4:$I$83,'QA checks'!U$64,FALSE),TRUE,"Error")</f>
        <v>#N/A</v>
      </c>
      <c r="V112" s="60" t="e">
        <f>IF(ROUND(VLOOKUP($T112,$N$66:$R$114,P$64,FALSE),0)=VLOOKUP($T112,FIRE0501!$A$4:$I$83,'QA checks'!V$64,FALSE),TRUE,"Error")</f>
        <v>#N/A</v>
      </c>
      <c r="W112" s="60" t="e">
        <f>IF(ROUND(VLOOKUP($T112,$N$66:$R$114,Q$64,FALSE),0)=VLOOKUP($T112,FIRE0501!$A$4:$I$83,'QA checks'!W$64,FALSE),TRUE,"Error")</f>
        <v>#N/A</v>
      </c>
      <c r="X112" s="60" t="e">
        <f>IF(ROUND(VLOOKUP($T112,$N$66:$R$114,R$64,FALSE),0)=VLOOKUP($T112,FIRE0501!$A$4:$I$83,'QA checks'!X$64,FALSE),TRUE,"Error")</f>
        <v>#N/A</v>
      </c>
    </row>
    <row r="113" spans="8:24">
      <c r="H113">
        <v>0</v>
      </c>
      <c r="I113">
        <v>0</v>
      </c>
      <c r="J113">
        <v>0</v>
      </c>
      <c r="K113">
        <v>0</v>
      </c>
      <c r="L113">
        <v>0</v>
      </c>
      <c r="N113" t="s">
        <v>163</v>
      </c>
      <c r="O113" s="60" t="e">
        <f t="shared" si="4"/>
        <v>#N/A</v>
      </c>
      <c r="P113" s="60" t="e">
        <f t="shared" si="4"/>
        <v>#N/A</v>
      </c>
      <c r="Q113" s="60" t="e">
        <f t="shared" si="4"/>
        <v>#N/A</v>
      </c>
      <c r="R113" s="60" t="e">
        <f t="shared" si="4"/>
        <v>#N/A</v>
      </c>
      <c r="T113" t="s">
        <v>163</v>
      </c>
      <c r="U113" s="60" t="e">
        <f>IF(ROUND(VLOOKUP($T113,$N$66:$R$114,O$64,FALSE),0)=VLOOKUP($T113,FIRE0501!$A$4:$I$83,'QA checks'!U$64,FALSE),TRUE,"Error")</f>
        <v>#N/A</v>
      </c>
      <c r="V113" s="60" t="e">
        <f>IF(ROUND(VLOOKUP($T113,$N$66:$R$114,P$64,FALSE),0)=VLOOKUP($T113,FIRE0501!$A$4:$I$83,'QA checks'!V$64,FALSE),TRUE,"Error")</f>
        <v>#N/A</v>
      </c>
      <c r="W113" s="60" t="e">
        <f>IF(ROUND(VLOOKUP($T113,$N$66:$R$114,Q$64,FALSE),0)=VLOOKUP($T113,FIRE0501!$A$4:$I$83,'QA checks'!W$64,FALSE),TRUE,"Error")</f>
        <v>#N/A</v>
      </c>
      <c r="X113" s="60" t="e">
        <f>IF(ROUND(VLOOKUP($T113,$N$66:$R$114,R$64,FALSE),0)=VLOOKUP($T113,FIRE0501!$A$4:$I$83,'QA checks'!X$64,FALSE),TRUE,"Error")</f>
        <v>#N/A</v>
      </c>
    </row>
    <row r="114" spans="8:24">
      <c r="H114">
        <v>0</v>
      </c>
      <c r="I114">
        <v>0</v>
      </c>
      <c r="J114">
        <v>0</v>
      </c>
      <c r="K114">
        <v>0</v>
      </c>
      <c r="L114">
        <v>0</v>
      </c>
      <c r="N114" t="s">
        <v>164</v>
      </c>
      <c r="O114" s="60" t="e">
        <f t="shared" si="4"/>
        <v>#N/A</v>
      </c>
      <c r="P114" s="60" t="e">
        <f t="shared" si="4"/>
        <v>#N/A</v>
      </c>
      <c r="Q114" s="60" t="e">
        <f t="shared" si="4"/>
        <v>#N/A</v>
      </c>
      <c r="R114" s="60" t="e">
        <f t="shared" si="4"/>
        <v>#N/A</v>
      </c>
      <c r="T114" t="s">
        <v>164</v>
      </c>
      <c r="U114" s="60" t="e">
        <f>IF(ROUND(VLOOKUP($T114,$N$66:$R$114,O$64,FALSE),0)=VLOOKUP($T114,FIRE0501!$A$4:$I$83,'QA checks'!U$64,FALSE),TRUE,"Error")</f>
        <v>#N/A</v>
      </c>
      <c r="V114" s="60" t="e">
        <f>IF(ROUND(VLOOKUP($T114,$N$66:$R$114,P$64,FALSE),0)=VLOOKUP($T114,FIRE0501!$A$4:$I$83,'QA checks'!V$64,FALSE),TRUE,"Error")</f>
        <v>#N/A</v>
      </c>
      <c r="W114" s="60" t="e">
        <f>IF(ROUND(VLOOKUP($T114,$N$66:$R$114,Q$64,FALSE),0)=VLOOKUP($T114,FIRE0501!$A$4:$I$83,'QA checks'!W$64,FALSE),TRUE,"Error")</f>
        <v>#N/A</v>
      </c>
      <c r="X114" s="60" t="e">
        <f>IF(ROUND(VLOOKUP($T114,$N$66:$R$114,R$64,FALSE),0)=VLOOKUP($T114,FIRE0501!$A$4:$I$83,'QA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11" priority="11" operator="containsText" text="error">
      <formula>NOT(ISERROR(SEARCH("error",A4)))</formula>
    </cfRule>
  </conditionalFormatting>
  <conditionalFormatting sqref="B1">
    <cfRule type="containsText" dxfId="10" priority="7" operator="containsText" text="PASS">
      <formula>NOT(ISERROR(SEARCH("PASS",B1)))</formula>
    </cfRule>
    <cfRule type="cellIs" dxfId="9" priority="8" operator="greaterThan">
      <formula>0</formula>
    </cfRule>
  </conditionalFormatting>
  <conditionalFormatting sqref="B4">
    <cfRule type="cellIs" dxfId="8" priority="9" operator="equal">
      <formula>0</formula>
    </cfRule>
    <cfRule type="cellIs" dxfId="7" priority="12" operator="greaterThan">
      <formula>0</formula>
    </cfRule>
  </conditionalFormatting>
  <conditionalFormatting sqref="B60">
    <cfRule type="cellIs" dxfId="6" priority="1" operator="equal">
      <formula>0</formula>
    </cfRule>
    <cfRule type="cellIs" dxfId="5" priority="2"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4" priority="10" operator="containsText" text="true">
      <formula>NOT(ISERROR(SEARCH("true",A4)))</formula>
    </cfRule>
  </conditionalFormatting>
  <conditionalFormatting sqref="T10:X58">
    <cfRule type="containsText" dxfId="3" priority="3" operator="containsText" text="True">
      <formula>NOT(ISERROR(SEARCH("True",T10)))</formula>
    </cfRule>
    <cfRule type="containsText" dxfId="2" priority="4" operator="containsText" text="Error">
      <formula>NOT(ISERROR(SEARCH("Error",T10)))</formula>
    </cfRule>
  </conditionalFormatting>
  <conditionalFormatting sqref="U9:X9">
    <cfRule type="containsText" dxfId="1" priority="5" operator="containsText" text="true">
      <formula>NOT(ISERROR(SEARCH("true",U9)))</formula>
    </cfRule>
    <cfRule type="containsText" dxfId="0" priority="6" operator="containsText" text="error">
      <formula>NOT(ISERROR(SEARCH("error",U9)))</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Migrated xmlns="f2aea08d-7fae-41c6-92ff-91df552a059b">false</HOMigrated>
    <TaxCatchAllLabel xmlns="f2aea08d-7fae-41c6-92ff-91df552a059b" xsi:nil="true"/>
    <lcf76f155ced4ddcb4097134ff3c332f xmlns="f8e9d96c-a07e-4933-9220-38ca5ec96d4e">
      <Terms xmlns="http://schemas.microsoft.com/office/infopath/2007/PartnerControls"/>
    </lcf76f155ced4ddcb4097134ff3c332f>
    <TaxCatchAll xmlns="f2aea08d-7fae-41c6-92ff-91df552a059b">
      <Value>108</Value>
      <Value>4</Value>
      <Value>3</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130123-8F25-43E0-8E9F-5F687FD33FD2}"/>
</file>

<file path=customXml/itemProps2.xml><?xml version="1.0" encoding="utf-8"?>
<ds:datastoreItem xmlns:ds="http://schemas.openxmlformats.org/officeDocument/2006/customXml" ds:itemID="{F1F0C7B5-E2A1-4E57-9C51-4CE9E5F8EF4B}"/>
</file>

<file path=customXml/itemProps3.xml><?xml version="1.0" encoding="utf-8"?>
<ds:datastoreItem xmlns:ds="http://schemas.openxmlformats.org/officeDocument/2006/customXml" ds:itemID="{4D421424-32B8-415F-873D-BE1F6FF049CA}"/>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2025-03-06T15:13:44Z</dcterms:created>
  <dcterms:modified xsi:type="dcterms:W3CDTF">2026-06-05T14:53:09Z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